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980" i="1" l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<sst xmlns="http://schemas.openxmlformats.org/spreadsheetml/2006/main" count="2881" uniqueCount="1823">
  <si>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</si>
  <si>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</si>
  <si>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</si>
  <si>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ΓΕΝΙΚΕΣ ΘΕΣΕΙΣ ΜΕ ΕΜΠΕΙΡΙΑ</t>
  </si>
  <si>
    <t>ΔΕ ΒΟΗΘΩΝ ΦΑΡΜΑΚΕΙΟΥ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</si>
  <si>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</si>
  <si>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</si>
  <si>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</si>
  <si>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</si>
  <si>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</si>
  <si>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</si>
  <si>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</si>
  <si>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</si>
  <si>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ΠΑΠΑΔΗΜΗΤΡΙΟΥ</t>
  </si>
  <si>
    <t>ΕΛΕΝΗ</t>
  </si>
  <si>
    <t>ΛΑΜΠΡΟΣ</t>
  </si>
  <si>
    <t>ΑΖ287090</t>
  </si>
  <si>
    <t>1058,2</t>
  </si>
  <si>
    <t>1796,2</t>
  </si>
  <si>
    <t>893-883-884-885-892-882-889-890-891-888-887-886-896-895-894</t>
  </si>
  <si>
    <t>ΚΑΛΑΝΤΖΗ</t>
  </si>
  <si>
    <t xml:space="preserve">ΕΛΕΝΗ </t>
  </si>
  <si>
    <t>ΓΕΩΡΓΙΟΣ</t>
  </si>
  <si>
    <t>ΑΕ738007</t>
  </si>
  <si>
    <t>1094,5</t>
  </si>
  <si>
    <t>1712,5</t>
  </si>
  <si>
    <t>882-888-889-891-890</t>
  </si>
  <si>
    <t>ΦΑΡΜΑΚΗ</t>
  </si>
  <si>
    <t>ΖΩΗ</t>
  </si>
  <si>
    <t>ΚΩΝΣΤΑΝΤΙΝΟΣ</t>
  </si>
  <si>
    <t>ΑΜ405567</t>
  </si>
  <si>
    <t>965,8</t>
  </si>
  <si>
    <t>1703,8</t>
  </si>
  <si>
    <t>ΚΟΝΤΕΛΗ</t>
  </si>
  <si>
    <t>ΠΑΝΑΓΙΩΤΑ</t>
  </si>
  <si>
    <t>ΧΡΗΣΤΟΣ</t>
  </si>
  <si>
    <t>ΑΑ438866</t>
  </si>
  <si>
    <t>1039,5</t>
  </si>
  <si>
    <t>1700,5</t>
  </si>
  <si>
    <t>888-889-890-891-892-788-789-787-786-785-790-791-792-796-761-765-793-795-794-757-760-758-759-764</t>
  </si>
  <si>
    <t>ΣΚΟΠΕΛΙΤΟΥ</t>
  </si>
  <si>
    <t>ΜΑΡΙΑ</t>
  </si>
  <si>
    <t>ΙΩΑΝΝΗΣ</t>
  </si>
  <si>
    <t>ΑΙ121634</t>
  </si>
  <si>
    <t>1074,7</t>
  </si>
  <si>
    <t>1692,7</t>
  </si>
  <si>
    <t>890-891-889-888-882</t>
  </si>
  <si>
    <t>ΑΝΔΡΟΥΛΗ</t>
  </si>
  <si>
    <t>ΝΙΚΟΛΕΤΤΑ</t>
  </si>
  <si>
    <t>ΠΑΥΛΟΣ</t>
  </si>
  <si>
    <t>Χ129988</t>
  </si>
  <si>
    <t>1072,5</t>
  </si>
  <si>
    <t>1660,5</t>
  </si>
  <si>
    <t>888-891-890-889-882</t>
  </si>
  <si>
    <t>ΚΑΤΣΙΚΑΔΗ</t>
  </si>
  <si>
    <t>Σ605096</t>
  </si>
  <si>
    <t>910,8</t>
  </si>
  <si>
    <t>1648,8</t>
  </si>
  <si>
    <t>888-889-890-891-882-892</t>
  </si>
  <si>
    <t>ΠΑΠΑΛΑΜΠΟΠΟΥΛΟΥ</t>
  </si>
  <si>
    <t>ΝΙΚΟΛΑΟΣ</t>
  </si>
  <si>
    <t>ΑΙ070706</t>
  </si>
  <si>
    <t>1054,9</t>
  </si>
  <si>
    <t>1642,9</t>
  </si>
  <si>
    <t>888-889-891-890-882-892-884-885-883-893-894-895-887-896-886</t>
  </si>
  <si>
    <t>ΛΑΖΑΡΙΔΟΥ</t>
  </si>
  <si>
    <t>ΧΑΡΙΚΛΕΙΑ</t>
  </si>
  <si>
    <t>ΑΝΑΣΤΑΣΙΟΣ</t>
  </si>
  <si>
    <t>ΑΙ197178</t>
  </si>
  <si>
    <t>883-884-781-782-779-780-778</t>
  </si>
  <si>
    <t>ΖΟΛΩΤΑ</t>
  </si>
  <si>
    <t>ΓΕΩΡΓΙΑ</t>
  </si>
  <si>
    <t>ΘΩΜΑΣ</t>
  </si>
  <si>
    <t>Π102628</t>
  </si>
  <si>
    <t>1036,2</t>
  </si>
  <si>
    <t>1624,2</t>
  </si>
  <si>
    <t>888-889-890-891</t>
  </si>
  <si>
    <t>ΠΑΠΑΙΩΑΝΝΟΥ</t>
  </si>
  <si>
    <t>Σ685804</t>
  </si>
  <si>
    <t>1035,1</t>
  </si>
  <si>
    <t>1623,1</t>
  </si>
  <si>
    <t>890-888-889-891-849-850-854-855-857-858-859-848-847-846-815-845-822-821-820</t>
  </si>
  <si>
    <t>ΠΑΠΑΜΕΝΤΖΕΛΟΠΟΥΛΟΥ</t>
  </si>
  <si>
    <t>ΗΛΙΑΣ</t>
  </si>
  <si>
    <t>ΑΚ313871</t>
  </si>
  <si>
    <t>1004,3</t>
  </si>
  <si>
    <t>1622,3</t>
  </si>
  <si>
    <t>884-883-885</t>
  </si>
  <si>
    <t>ΠΑΠΑΓΕΩΡΓΙΟΥ</t>
  </si>
  <si>
    <t>ΙΣΙΔΩΡΑ</t>
  </si>
  <si>
    <t>ΑΚ247410</t>
  </si>
  <si>
    <t>890-889-888-891-882</t>
  </si>
  <si>
    <t>ΓΑΝΩΤΗ</t>
  </si>
  <si>
    <t>ΑΙΚΑΤΕΡΙΝΗ</t>
  </si>
  <si>
    <t>ΑΜ062270</t>
  </si>
  <si>
    <t>1031,8</t>
  </si>
  <si>
    <t>1619,8</t>
  </si>
  <si>
    <t>890-888-889-891-882</t>
  </si>
  <si>
    <t>ΑΝΤΩΝΙΟΥ</t>
  </si>
  <si>
    <t>ΑΓΓΕΛΙΚΗ</t>
  </si>
  <si>
    <t>ΑΕ050722</t>
  </si>
  <si>
    <t>ΑΥΓΕΤΙΔΟΥ</t>
  </si>
  <si>
    <t>ΕΥΘΥΜΙΑ</t>
  </si>
  <si>
    <t>ΣΥΜΕΩΝ</t>
  </si>
  <si>
    <t>ΑΙ353415</t>
  </si>
  <si>
    <t xml:space="preserve"> 894- 895</t>
  </si>
  <si>
    <t>895-894</t>
  </si>
  <si>
    <t>ΒΟΛΤΣΟΥ</t>
  </si>
  <si>
    <t>ΕΛΠΙΝΙΚΗ</t>
  </si>
  <si>
    <t>ΑΖ299148</t>
  </si>
  <si>
    <t>1019,7</t>
  </si>
  <si>
    <t xml:space="preserve"> 886- 887- 894- 895- 896</t>
  </si>
  <si>
    <t>1607,7</t>
  </si>
  <si>
    <t>887-896-885-884-883-895-894-893-888-889-890-891-882-892-886</t>
  </si>
  <si>
    <t>ΚΟΡΜΠΟΥ</t>
  </si>
  <si>
    <t>ΠΑΝΑΓΙΩΤΗΣ</t>
  </si>
  <si>
    <t>ΑΖ527200</t>
  </si>
  <si>
    <t>890-889-882-892-888</t>
  </si>
  <si>
    <t>ΚΑΛΟΓΕΡΟΠΟΥΛΟΥ</t>
  </si>
  <si>
    <t>ΑΜΑΛΙΑ</t>
  </si>
  <si>
    <t>ΕΥΑΓΓΕΛΟΣ</t>
  </si>
  <si>
    <t>Τ316654</t>
  </si>
  <si>
    <t>1017,5</t>
  </si>
  <si>
    <t>1605,5</t>
  </si>
  <si>
    <t>892-888-889-890-891-882-883-884-885-893-894-895-896-887-886</t>
  </si>
  <si>
    <t>ΣΤΕΡΓΙΟΥ</t>
  </si>
  <si>
    <t>ΕΥΑΓΓΕΛΙΑ</t>
  </si>
  <si>
    <t>ΑΒ527308</t>
  </si>
  <si>
    <t>ΠΑΠΧΙΑΝΟΣ</t>
  </si>
  <si>
    <t>ΑΝΤΩΝΙΟΣ</t>
  </si>
  <si>
    <t>ΑΕ847194</t>
  </si>
  <si>
    <t>852,5</t>
  </si>
  <si>
    <t>1590,5</t>
  </si>
  <si>
    <t>884-883-885-894-895</t>
  </si>
  <si>
    <t>ΣΑΡΑΚΑΤΣΙΑΝΟΥ</t>
  </si>
  <si>
    <t>ΜΑΤΘΙΛΔΗ</t>
  </si>
  <si>
    <t>ΣΙΔΕΡΗΣ</t>
  </si>
  <si>
    <t>ΑΙ335565</t>
  </si>
  <si>
    <t>887-884-883-885-896-895-894-892-893-888-889-890-891-882</t>
  </si>
  <si>
    <t>ΠΑΠΑΚΟΣΜΑ</t>
  </si>
  <si>
    <t>ΕΛΙΣΣΑΒΕΤ</t>
  </si>
  <si>
    <t>ΑΗ580219</t>
  </si>
  <si>
    <t>882-888-889-890-891</t>
  </si>
  <si>
    <t>ΧΑΤΖΗΙΩΑΝΝΟΥ</t>
  </si>
  <si>
    <t>ΜΑΡΙΑ-ΠΑΥΛΙΝΑ</t>
  </si>
  <si>
    <t>ΣΤΥΛΙΑΝΟΣ-ΔΗΜΗΤΡΙΟΣ</t>
  </si>
  <si>
    <t>Ν455012</t>
  </si>
  <si>
    <t>889-888-891-890</t>
  </si>
  <si>
    <t>ΠΕΤΡΙΔΟΥ</t>
  </si>
  <si>
    <t>ΝΙΚΗ</t>
  </si>
  <si>
    <t>ΠΟΛΥΧΡΟΝΗΣ</t>
  </si>
  <si>
    <t>ΑΕ192540</t>
  </si>
  <si>
    <t>883-884-885</t>
  </si>
  <si>
    <t>ΓΕΡΕΜΠΑΚΑΝΗ</t>
  </si>
  <si>
    <t>ΑΝΝΑ</t>
  </si>
  <si>
    <t>ΑΒ687981</t>
  </si>
  <si>
    <t>797,5</t>
  </si>
  <si>
    <t>1565,5</t>
  </si>
  <si>
    <t>885-883-884-892-891-890-889-888-882-893</t>
  </si>
  <si>
    <t>ΣΠΥΡΕΛΗ</t>
  </si>
  <si>
    <t>ΦΩΤΕΙΝΗ</t>
  </si>
  <si>
    <t>ΘΕΟΔΩΡΟΣ</t>
  </si>
  <si>
    <t>ΑΙ497881</t>
  </si>
  <si>
    <t>975,7</t>
  </si>
  <si>
    <t>1563,7</t>
  </si>
  <si>
    <t>ΔΑΓΛΑ</t>
  </si>
  <si>
    <t>ΣΤΑΜΑΤΑ</t>
  </si>
  <si>
    <t>ΠΑΝΑΓΙΩΤΗΣ-ΓΕΩΡΓΙΟΣ</t>
  </si>
  <si>
    <t>ΑΙ040801</t>
  </si>
  <si>
    <t>889-888-890-891-882</t>
  </si>
  <si>
    <t>ΑΝΔΡΙΟΠΟΥΛΟΥ</t>
  </si>
  <si>
    <t>ΑΝΔΡΕΑΣ</t>
  </si>
  <si>
    <t>ΑΙ203444</t>
  </si>
  <si>
    <t>892-891-888-889-890-882-884-883-885</t>
  </si>
  <si>
    <t>ΜΠΗΤΡΟΥ</t>
  </si>
  <si>
    <t>ΕΙΡΗΝΗ</t>
  </si>
  <si>
    <t>Σ144644</t>
  </si>
  <si>
    <t>882-888-891-889-890-787-786-789-791-788-785-793-764-796</t>
  </si>
  <si>
    <t>ΚΟΥΛΟΓΛΟΥ</t>
  </si>
  <si>
    <t>ΣΤΑΥΡΟΣ</t>
  </si>
  <si>
    <t>Φ314179</t>
  </si>
  <si>
    <t>964,7</t>
  </si>
  <si>
    <t>1552,7</t>
  </si>
  <si>
    <t>894-895-885-884-883</t>
  </si>
  <si>
    <t>ΖΕΡΙΤΗ</t>
  </si>
  <si>
    <t>ΒΑΣΙΛΙΚΗ</t>
  </si>
  <si>
    <t>Σ181124</t>
  </si>
  <si>
    <t>882-889-890-891-888</t>
  </si>
  <si>
    <t>ΚΕΛΠΕΡΗ</t>
  </si>
  <si>
    <t>ΠΑΣΧΑΛΙΝΑ</t>
  </si>
  <si>
    <t>ΔΗΜΗΤΡΙΟΣ</t>
  </si>
  <si>
    <t>ΑΕ130667</t>
  </si>
  <si>
    <t>782,1</t>
  </si>
  <si>
    <t>1550,1</t>
  </si>
  <si>
    <t>895-894-886-896-887-893-892-885-884-883-882-888-889-890-891</t>
  </si>
  <si>
    <t>ΜΙΧΑΗΛΙΔΟΥ</t>
  </si>
  <si>
    <t>ΧΡΥΣΗ</t>
  </si>
  <si>
    <t>ΧΑΡΑΛΑΜΠΟΣ</t>
  </si>
  <si>
    <t>Χ821842</t>
  </si>
  <si>
    <t>884,4</t>
  </si>
  <si>
    <t>1542,4</t>
  </si>
  <si>
    <t>891-889-888-890-882</t>
  </si>
  <si>
    <t>ΚΑΡΑΣΑΙΝΗ</t>
  </si>
  <si>
    <t>ΑΕ803237</t>
  </si>
  <si>
    <t>1083,5</t>
  </si>
  <si>
    <t>1540,5</t>
  </si>
  <si>
    <t>883-884-885-890-889-888-891-882-892-894-895-893-887-896-886</t>
  </si>
  <si>
    <t>ΣΙΑΧΡΑ</t>
  </si>
  <si>
    <t>ΜΙΧΑΗΛ</t>
  </si>
  <si>
    <t>ΑΙ784860</t>
  </si>
  <si>
    <t>951,5</t>
  </si>
  <si>
    <t>1539,5</t>
  </si>
  <si>
    <t>892-888-889-890-891</t>
  </si>
  <si>
    <t>ΜΠΑΚΤΗ</t>
  </si>
  <si>
    <t>ΜΑΡΙΑΝΘΗ</t>
  </si>
  <si>
    <t>ΑΕ070052</t>
  </si>
  <si>
    <t>949,3</t>
  </si>
  <si>
    <t>1537,3</t>
  </si>
  <si>
    <t>ΚΑΤΣΑΓΟΥΝΟΥ</t>
  </si>
  <si>
    <t>Ξ124016</t>
  </si>
  <si>
    <t>889-890-891-888</t>
  </si>
  <si>
    <t>ΠΕΤΡΟΠΟΥΛΟΥ</t>
  </si>
  <si>
    <t>ΘΕΟΔΩΡΑ</t>
  </si>
  <si>
    <t>ΑΕ581725</t>
  </si>
  <si>
    <t>1532,2</t>
  </si>
  <si>
    <t>794-796-787-786-759-757-890-889-891-888-882-758-785-788-789-790-791-792-793-795</t>
  </si>
  <si>
    <t>ΧΑΤΖΗΤΣΟΠΑΝΗ</t>
  </si>
  <si>
    <t>ΧΡΙΣΤΙΝΑ</t>
  </si>
  <si>
    <t>Ρ017053</t>
  </si>
  <si>
    <t>914,1</t>
  </si>
  <si>
    <t>1532,1</t>
  </si>
  <si>
    <t>889-890-888-891-882</t>
  </si>
  <si>
    <t>ΣΩΤΗΡΙΟΥ</t>
  </si>
  <si>
    <t>ΕΛΕΥΘΕΡΙΑ</t>
  </si>
  <si>
    <t>Χ981562</t>
  </si>
  <si>
    <t>ΠΕΡΡΑΚΗ</t>
  </si>
  <si>
    <t>ΑΚ039815</t>
  </si>
  <si>
    <t>1531,5</t>
  </si>
  <si>
    <t>ΡΟΥΣΑΚΑΚΗ</t>
  </si>
  <si>
    <t>ΕΜΜΑΝΟΥΗΛ</t>
  </si>
  <si>
    <t>ΑΖ956120</t>
  </si>
  <si>
    <t>940,5</t>
  </si>
  <si>
    <t>1528,5</t>
  </si>
  <si>
    <t>888-889-890-891-882-892-883-884-885-893-886-894-895-896-887</t>
  </si>
  <si>
    <t>ΧΡΥΣΑΝΘΑΚΟΠΟΥΛΟΥ</t>
  </si>
  <si>
    <t>ΑΙΚΑΤΕΡΙNΗ</t>
  </si>
  <si>
    <t>ΑΝ047869</t>
  </si>
  <si>
    <t>888-889-890-891-882-892-896-887-893-894</t>
  </si>
  <si>
    <t>ΒΛΑΧΟΥ</t>
  </si>
  <si>
    <t>ΠΕΡΣΕΦΟΝΗ</t>
  </si>
  <si>
    <t>ΑΘΑΝΑΣΙΟΣ</t>
  </si>
  <si>
    <t>ΑΒ631600</t>
  </si>
  <si>
    <t>891-890-888-889-882-757-761-792-789-785-791-786-787-794-795-796</t>
  </si>
  <si>
    <t>ΛΙΟΛΙΟΥ</t>
  </si>
  <si>
    <t>ΒΑΣΑ</t>
  </si>
  <si>
    <t>ΑΕ899330</t>
  </si>
  <si>
    <t>883-884-885-894-895-887-896-882-888-889-890-891-892-893-886</t>
  </si>
  <si>
    <t>ΑΒ850252</t>
  </si>
  <si>
    <t>1517,5</t>
  </si>
  <si>
    <t>891-882-889-890-888-883-884-885-892-893</t>
  </si>
  <si>
    <t>ΑΜΠΛΙΑΝΙΤΗ</t>
  </si>
  <si>
    <t>ΒΑΡΒΑΡΑ</t>
  </si>
  <si>
    <t>Ξ622382</t>
  </si>
  <si>
    <t>1032,9</t>
  </si>
  <si>
    <t>1515,9</t>
  </si>
  <si>
    <t>892-882-888-890-891-885-883-889-884-893-886-887-894-895-896-756-754-755-753-752-805-751-801-796-794-757-759-764-786-787-782-781-769-770-771-772-795-791-813-792-793-758-760-762-789-790-788-785-765-778-779-780-783-784-774-773-812-797-798-799-800-807-808-809-810-811-775-776-777-766-767-814-802-803-804-806-763</t>
  </si>
  <si>
    <t>ΔΗΜΑ</t>
  </si>
  <si>
    <t>ΑΡΤΕΜΙΣ</t>
  </si>
  <si>
    <t>ΔΙΟΝΥΣΙΟΣ</t>
  </si>
  <si>
    <t>ΑΚ039275</t>
  </si>
  <si>
    <t>894,3</t>
  </si>
  <si>
    <t>1512,3</t>
  </si>
  <si>
    <t>888-889-891-890</t>
  </si>
  <si>
    <t>ΝΤΙΝΑ</t>
  </si>
  <si>
    <t>ΕΥΤΥΧΙΑ</t>
  </si>
  <si>
    <t>ΣΤΕΦΑΝΟΣ</t>
  </si>
  <si>
    <t>ΑΖ323206</t>
  </si>
  <si>
    <t>921,8</t>
  </si>
  <si>
    <t>1509,8</t>
  </si>
  <si>
    <t>ΚΟΥΚΟΥΛΑ</t>
  </si>
  <si>
    <t>ΣΟΦΙΑ</t>
  </si>
  <si>
    <t xml:space="preserve">ΝΑΠΟΛΕΩΝ </t>
  </si>
  <si>
    <t>ΑΕ649273</t>
  </si>
  <si>
    <t>ΤΣΙΑΒΟΥ</t>
  </si>
  <si>
    <t>Χ846591</t>
  </si>
  <si>
    <t>917,4</t>
  </si>
  <si>
    <t>1505,4</t>
  </si>
  <si>
    <t>894-895-884-883-887-896-885-890</t>
  </si>
  <si>
    <t>ΜΠΕΝΕΚΟΣ</t>
  </si>
  <si>
    <t>ΑΜ573484</t>
  </si>
  <si>
    <t>916,3</t>
  </si>
  <si>
    <t>1504,3</t>
  </si>
  <si>
    <t>ΙΩΣΗΦΙΔΗΣ</t>
  </si>
  <si>
    <t>Χ370386</t>
  </si>
  <si>
    <t>882-889-890-891-884-883-885-892-888-893-894-895-887-896-886</t>
  </si>
  <si>
    <t>ΠΕΤΣΑΝΟΥΚΗ</t>
  </si>
  <si>
    <t>ΜΑΡΙΑ ΓΑΡΥΦΑΛΛΙΑ</t>
  </si>
  <si>
    <t>ΑΗ165506</t>
  </si>
  <si>
    <t>764,5</t>
  </si>
  <si>
    <t>1502,5</t>
  </si>
  <si>
    <t>ΣΩΦΡΟΝΑ</t>
  </si>
  <si>
    <t>ΑΝΑΣΤΑΣΙΑ</t>
  </si>
  <si>
    <t>Χ071452</t>
  </si>
  <si>
    <t>1502,4</t>
  </si>
  <si>
    <t>890-891-888-889</t>
  </si>
  <si>
    <t>ΚΩΝΣΤΑΝΤΙΝΙΔΟΥ</t>
  </si>
  <si>
    <t>ΑΛΕΞΑΝΔΡΑ ΚΑΡΜΕΝ</t>
  </si>
  <si>
    <t>ΝΙΚΟΣ</t>
  </si>
  <si>
    <t>ΑΒ510885</t>
  </si>
  <si>
    <t>ΠΑΡΘΕΝΟΠΟΥΛΟΥ</t>
  </si>
  <si>
    <t>Ν680522</t>
  </si>
  <si>
    <t>884-883-885-895-894-887-896-892-886-893</t>
  </si>
  <si>
    <t>ΣΩΤΗΡΟΠΟΥΛΟΥ</t>
  </si>
  <si>
    <t>ΒΑΣΙΛΕΙΟΣ</t>
  </si>
  <si>
    <t>Ν209393</t>
  </si>
  <si>
    <t>882-890-889-891-888-785-760-793-791-794-795-786-787-758-788-759-790-792-789-757-764-765-796-892-885-884-883-893-756-754-755-753-752-751-772-805-768-769-770-781-782-780-779-778-776-777-775-802-803-813-801-784-773-774-783-814</t>
  </si>
  <si>
    <t>ΚΑΡΑΝΑΣΙΟΥ</t>
  </si>
  <si>
    <t>ΖΩΪΤΣΑ</t>
  </si>
  <si>
    <t>Μ832655</t>
  </si>
  <si>
    <t>888-889-890-891-882</t>
  </si>
  <si>
    <t>ΒΑΣΙΛΑΚΗ</t>
  </si>
  <si>
    <t>ΓΑΡΥΦΑΛΙΑ-ΜΑΛΒΙΝΑ</t>
  </si>
  <si>
    <t>Ξ950279</t>
  </si>
  <si>
    <t>907,5</t>
  </si>
  <si>
    <t>1495,5</t>
  </si>
  <si>
    <t>890-891-888-889-882-892-893-886-883-884-885-896-894-895</t>
  </si>
  <si>
    <t>ΚΑΝΕΛΛΙΑΔΟΥ</t>
  </si>
  <si>
    <t>ΧΡΥΣΑΝΘΗ</t>
  </si>
  <si>
    <t>ΑΕ836240</t>
  </si>
  <si>
    <t>894-895</t>
  </si>
  <si>
    <t>ΜΟΥΡΤΣΙΩΚΗ</t>
  </si>
  <si>
    <t>ΜΙΛΤΙΑΔΗΣ</t>
  </si>
  <si>
    <t>ΑΒ683872</t>
  </si>
  <si>
    <t>885-884-883-894-895-896-887-888-889-891-890-882</t>
  </si>
  <si>
    <t>ΤΣΑΜΠΟΥΛΑΤΙΔΟΥ</t>
  </si>
  <si>
    <t>ΠΡΟΔΡΟΜΟΣ</t>
  </si>
  <si>
    <t>Ρ819667</t>
  </si>
  <si>
    <t>854,7</t>
  </si>
  <si>
    <t>1487,7</t>
  </si>
  <si>
    <t>883-884-885-894-895-887-896</t>
  </si>
  <si>
    <t>ΠΑΠΑΔΟΠΟΥΛΟΥ</t>
  </si>
  <si>
    <t>ΝΙΚΟΛΕΤΑ</t>
  </si>
  <si>
    <t>Χ345335</t>
  </si>
  <si>
    <t>897,6</t>
  </si>
  <si>
    <t>1485,6</t>
  </si>
  <si>
    <t>894-895-884-885-883</t>
  </si>
  <si>
    <t>ΙΩΣΗΦΙΔΟΥ</t>
  </si>
  <si>
    <t>ΑΖ290257</t>
  </si>
  <si>
    <t>896-887-895-885-894</t>
  </si>
  <si>
    <t>ΣΤΑΓΟΓΙΑΝΝΑΚΗ</t>
  </si>
  <si>
    <t>ΕΜΜΑΝΟΥΕΛΑ</t>
  </si>
  <si>
    <t>Π632919</t>
  </si>
  <si>
    <t>1472,7</t>
  </si>
  <si>
    <t>890-889-891-888-882</t>
  </si>
  <si>
    <t>ΚΟΥΡΑΝΟΥ</t>
  </si>
  <si>
    <t>NEKTAΡΙΑ</t>
  </si>
  <si>
    <t>Τ 136067</t>
  </si>
  <si>
    <t>1472,4</t>
  </si>
  <si>
    <t>885-884-883-890-891-889-888-882</t>
  </si>
  <si>
    <t>ΤΡΙΑΝΤΑΦΥΛΛΙΑ</t>
  </si>
  <si>
    <t>Ρ341428</t>
  </si>
  <si>
    <t>883-884-885-890-889-888-891-892-882-893-894-895-887-886-896</t>
  </si>
  <si>
    <t>ΠΕΡΠΕΡΗ</t>
  </si>
  <si>
    <t>ΠΑΣΧΑΛΙΑ</t>
  </si>
  <si>
    <t>ΑΚ887394</t>
  </si>
  <si>
    <t>882-883-884-885-886-887-888-889-890-891-892-893-894-895-896</t>
  </si>
  <si>
    <t>ΡΗΓΑΣ</t>
  </si>
  <si>
    <t>ΑΕ573439</t>
  </si>
  <si>
    <t>904,2</t>
  </si>
  <si>
    <t>1467,2</t>
  </si>
  <si>
    <t>885-883-884-882-889-888-894-891</t>
  </si>
  <si>
    <t>ΚΟΥΡΣΑΡΗ</t>
  </si>
  <si>
    <t>Χ375258</t>
  </si>
  <si>
    <t>962,5</t>
  </si>
  <si>
    <t>1462,5</t>
  </si>
  <si>
    <t>883-884-885-894-895-896-887-892-886-893-882-888-889-890-891</t>
  </si>
  <si>
    <t>ΧΑΤΖΗΣΤΕΦΑΝΟΥ</t>
  </si>
  <si>
    <t>ΑΗ161410</t>
  </si>
  <si>
    <t>874,5</t>
  </si>
  <si>
    <t>885-883-884-894</t>
  </si>
  <si>
    <t>ΠΑΡΑΣΚΕΥΑ</t>
  </si>
  <si>
    <t>ΑΙΜΙΛΙΑ</t>
  </si>
  <si>
    <t>ΠΑΡΜΕΝΙΩΝ</t>
  </si>
  <si>
    <t>ΑΕ368806</t>
  </si>
  <si>
    <t>971,3</t>
  </si>
  <si>
    <t>1461,3</t>
  </si>
  <si>
    <t>886-884-885-894-895-883-887-892-893-896-889-888-891-890-882</t>
  </si>
  <si>
    <t>Θωμα</t>
  </si>
  <si>
    <t>Χριστίνα</t>
  </si>
  <si>
    <t>Δημητριος</t>
  </si>
  <si>
    <t>Χ953793</t>
  </si>
  <si>
    <t>ΠΡΕΝΤΗ</t>
  </si>
  <si>
    <t>Φ314939</t>
  </si>
  <si>
    <t>720,5</t>
  </si>
  <si>
    <t>1458,5</t>
  </si>
  <si>
    <t>ΚΡΙΝΤΑ</t>
  </si>
  <si>
    <t>ΑΕ243198</t>
  </si>
  <si>
    <t>866,8</t>
  </si>
  <si>
    <t>1454,8</t>
  </si>
  <si>
    <t>888-889-890-891-882-892-884-885-883-887-894-895-896-893-886</t>
  </si>
  <si>
    <t>ΤΣΙΤΣΙΡΙΔΟΥ</t>
  </si>
  <si>
    <t>ΙΩΑΝΝΑ</t>
  </si>
  <si>
    <t>ΑΗ788828</t>
  </si>
  <si>
    <t>896-887-895-894-885-884-883-893-882-888-889-890-891-892-886</t>
  </si>
  <si>
    <t>ΣΑΜΑΡΑ</t>
  </si>
  <si>
    <t>ΑΑ411705</t>
  </si>
  <si>
    <t>896-895-894-887-885-884-883-893-882-886-888-889-890-891-892</t>
  </si>
  <si>
    <t>ΠΑΠΑΔΟΣΠΥΡΙΔΑΚΗ</t>
  </si>
  <si>
    <t>ΜΑΡΙΝΑ</t>
  </si>
  <si>
    <t>Ξ950095</t>
  </si>
  <si>
    <t>833,8</t>
  </si>
  <si>
    <t>1451,8</t>
  </si>
  <si>
    <t>893-888-889-890-891-892-882-883-884-885</t>
  </si>
  <si>
    <t>ΚΟΚΟΡΗ</t>
  </si>
  <si>
    <t>ΕΥΣΤΡΑΤΙΑ</t>
  </si>
  <si>
    <t>Ξ606780</t>
  </si>
  <si>
    <t>1448,5</t>
  </si>
  <si>
    <t>882-883-885-884-886-887-888-889-890-891-892-893-894-896-895</t>
  </si>
  <si>
    <t>ΠΕΙΟΥ</t>
  </si>
  <si>
    <t>ΠΗΝΕΛΟΠΗ</t>
  </si>
  <si>
    <t>ΑΒ448157</t>
  </si>
  <si>
    <t>948,2</t>
  </si>
  <si>
    <t>1448,2</t>
  </si>
  <si>
    <t>882-889-888-890-891</t>
  </si>
  <si>
    <t>ΓΑΡΔΙΚΙΩΤΗ</t>
  </si>
  <si>
    <t>ΑΚ395307</t>
  </si>
  <si>
    <t>1446,4</t>
  </si>
  <si>
    <t>882-885-884-883-888-889-890-891-892-893-895-894-887-886-896</t>
  </si>
  <si>
    <t>ΒΑΣΙΛΕΙΑΔΟΥ</t>
  </si>
  <si>
    <t>ΑΖ165074</t>
  </si>
  <si>
    <t>1442,7</t>
  </si>
  <si>
    <t>ΚΟΙΜΤΣΙΔΗΣ</t>
  </si>
  <si>
    <t>ΘΕΟΔΟΣΙΟΣ</t>
  </si>
  <si>
    <t>ΑΜ417859</t>
  </si>
  <si>
    <t>772,2</t>
  </si>
  <si>
    <t>1442,2</t>
  </si>
  <si>
    <t>894-895-896-885-884</t>
  </si>
  <si>
    <t>ΜΕΣΙΜΕΡΛΗ</t>
  </si>
  <si>
    <t>ΑΜ657839</t>
  </si>
  <si>
    <t>884-885-883-894-895-887-896-892-893-882-889-890-891-888-886</t>
  </si>
  <si>
    <t>ΣΚΟΥΤΗ</t>
  </si>
  <si>
    <t>ΑΗ381875</t>
  </si>
  <si>
    <t>853,6</t>
  </si>
  <si>
    <t>1441,6</t>
  </si>
  <si>
    <t>884-883-885-894-895-887</t>
  </si>
  <si>
    <t>ΖΑΝΙΑ</t>
  </si>
  <si>
    <t>Χ793272</t>
  </si>
  <si>
    <t>1062,6</t>
  </si>
  <si>
    <t>1440,6</t>
  </si>
  <si>
    <t>888-890-889-891</t>
  </si>
  <si>
    <t>ΚΟΥΤΡΑ</t>
  </si>
  <si>
    <t>ΑΒ431988</t>
  </si>
  <si>
    <t>1435,1</t>
  </si>
  <si>
    <t>883-884-885-890-889-891-888-882-892-893-895-894-887-896-886</t>
  </si>
  <si>
    <t>ΣΟΡΛΟΓΛΟΥ</t>
  </si>
  <si>
    <t>ΠΕΤΡΟΣ</t>
  </si>
  <si>
    <t>ΑΗ381876</t>
  </si>
  <si>
    <t>845,9</t>
  </si>
  <si>
    <t>1433,9</t>
  </si>
  <si>
    <t>883-884-885-894-895-887</t>
  </si>
  <si>
    <t>ΤΣΑΤΣΑΡΟΥΝΟΥ</t>
  </si>
  <si>
    <t>ΑΜ033054</t>
  </si>
  <si>
    <t>1433,5</t>
  </si>
  <si>
    <t>ΜΠΟΥΓΑΤΣΟΥ</t>
  </si>
  <si>
    <t>ΠΟΛΙΝΑ</t>
  </si>
  <si>
    <t>ΣΠΥΡΙΔΩΝ</t>
  </si>
  <si>
    <t>ΑΙ601174</t>
  </si>
  <si>
    <t>1431,5</t>
  </si>
  <si>
    <t>890-889-888-891-882-892-884-883-885-893</t>
  </si>
  <si>
    <t>ΣΤΟΓΙΑΝΝΗ</t>
  </si>
  <si>
    <t>ΑΙ330814</t>
  </si>
  <si>
    <t>892-893-884-885-883-896-894-895-887-891-890-889-888-882-886</t>
  </si>
  <si>
    <t>ΚΟΥΡΑΧΑΝΗ</t>
  </si>
  <si>
    <t>ΑΜ154059</t>
  </si>
  <si>
    <t>842,6</t>
  </si>
  <si>
    <t>1430,6</t>
  </si>
  <si>
    <t>888-890-889-891-882</t>
  </si>
  <si>
    <t>ΤΣΟΛΑΚΗ</t>
  </si>
  <si>
    <t>ΚΛΗΤΕΙΑ</t>
  </si>
  <si>
    <t>ΑΖ145969</t>
  </si>
  <si>
    <t>895-887-896-894-893-892-884-883-885-888-889-890-891-882</t>
  </si>
  <si>
    <t>ΣΤΑΡΑΚΑ</t>
  </si>
  <si>
    <t>ΚΑΛΛΙΟΠΗ</t>
  </si>
  <si>
    <t>ΑΕ039444</t>
  </si>
  <si>
    <t>808,5</t>
  </si>
  <si>
    <t>1426,5</t>
  </si>
  <si>
    <t>888-889-890-891-882-892-883-884-885-893-887-896-895-894-886</t>
  </si>
  <si>
    <t>ΓΚΕΡΠΕΝΗ</t>
  </si>
  <si>
    <t>ΠΑΡΑΣΚΕΥΗ - ΝΙΚΟΛΕΤΑ</t>
  </si>
  <si>
    <t>ΑΒ978625</t>
  </si>
  <si>
    <t>882-888-889-890-891-883-884-885-892-893-887-894-895-896-886</t>
  </si>
  <si>
    <t>ΣΦΥΡΟΕΡΑ</t>
  </si>
  <si>
    <t>Χ194902</t>
  </si>
  <si>
    <t>882-888-889-890-891-894-893-896-885-892-886</t>
  </si>
  <si>
    <t>ΜΑΥΡΟΕΙΔΗ</t>
  </si>
  <si>
    <t>ΜΑΥΡΟΕΙΔΗΣ</t>
  </si>
  <si>
    <t>Τ481976</t>
  </si>
  <si>
    <t>888-889-890-892-884</t>
  </si>
  <si>
    <t>ΚΟΝΤΑΚΟΣ</t>
  </si>
  <si>
    <t>ΑΜ344383</t>
  </si>
  <si>
    <t>ΣΥΛΑΙΔΟΣ</t>
  </si>
  <si>
    <t>ΜΙΧΑΛΗΣ</t>
  </si>
  <si>
    <t>Ξ619114</t>
  </si>
  <si>
    <t>893-882-892-891-890-889-888-883-884-885-886-887-894-895-896</t>
  </si>
  <si>
    <t>ΠΑΠΑΛΕΩΝΙΔΟΠΟΥΛΟΥ</t>
  </si>
  <si>
    <t>ΑΡΓΥΡΟΥΛΑ</t>
  </si>
  <si>
    <t>ΑΖ712313</t>
  </si>
  <si>
    <t>744,7</t>
  </si>
  <si>
    <t>1402,7</t>
  </si>
  <si>
    <t>882-883-884-885-886-887-888-889-890-896-895-894-893</t>
  </si>
  <si>
    <t>ΚΑΠΝΙΣΗ</t>
  </si>
  <si>
    <t>ΛΟΥΚΙΑ</t>
  </si>
  <si>
    <t>Χ270768</t>
  </si>
  <si>
    <t>888-882-889-890-891-892-883-884-885-887-896-894-895-893-886</t>
  </si>
  <si>
    <t>ΜΕΓΑΛΟΟΙΚΟΝΟΜΟΥ</t>
  </si>
  <si>
    <t>ΜΑΡΙΑΝΝΑ</t>
  </si>
  <si>
    <t>Σ092744</t>
  </si>
  <si>
    <t>ΧΑΤΖΗΝΙΚΟΛΑΟΥ</t>
  </si>
  <si>
    <t>ΑΠΟΣΤΟΛΟΣ</t>
  </si>
  <si>
    <t>Ρ149389</t>
  </si>
  <si>
    <t>811,8</t>
  </si>
  <si>
    <t>1399,8</t>
  </si>
  <si>
    <t>882-888-891-890-889</t>
  </si>
  <si>
    <t>ΣΙΤΑΡΕΝΙΟΥ</t>
  </si>
  <si>
    <t>ΑΙ030816</t>
  </si>
  <si>
    <t>882-888-889-890-891-892-883-884-885-893-887-894-895-896-886</t>
  </si>
  <si>
    <t>ΖΑΧΑΡΑΚΗ</t>
  </si>
  <si>
    <t>ΜΕΡΟΠΗ</t>
  </si>
  <si>
    <t>ΑΗ770410</t>
  </si>
  <si>
    <t>797-801-928-929-883-884-885-892-887-895-894-891-890-889-888-882-896-893-886</t>
  </si>
  <si>
    <t>ΡΟΥΝΤΑ</t>
  </si>
  <si>
    <t>ΑΘΑΝΑΣΙΑ</t>
  </si>
  <si>
    <t>Λ837890</t>
  </si>
  <si>
    <t>809,6</t>
  </si>
  <si>
    <t>1397,6</t>
  </si>
  <si>
    <t>890-889-891-882-883-884-885-886-887-888-892-893-894-895-896</t>
  </si>
  <si>
    <t>ΠΑΠΕΛΗ</t>
  </si>
  <si>
    <t>ΑΚ496370</t>
  </si>
  <si>
    <t>896-894-893-895-887-886-883-884-885-891-890-882-888-889-892</t>
  </si>
  <si>
    <t>ΚΑΓΚΙΟΥΖΗ</t>
  </si>
  <si>
    <t>ΒΑΙΟΣ</t>
  </si>
  <si>
    <t>ΑΙ536462</t>
  </si>
  <si>
    <t>839,3</t>
  </si>
  <si>
    <t>1392,3</t>
  </si>
  <si>
    <t>882-888-889-890-891-892-883-884-885-893</t>
  </si>
  <si>
    <t>ΒΕΝΕΤΙΑ</t>
  </si>
  <si>
    <t>Χ765566</t>
  </si>
  <si>
    <t>883-884-885-894</t>
  </si>
  <si>
    <t>ΒΟΡΒΗΣ</t>
  </si>
  <si>
    <t>ΑΗ631255</t>
  </si>
  <si>
    <t>1390,5</t>
  </si>
  <si>
    <t>882-890-891-888-889</t>
  </si>
  <si>
    <t>ΒΑΣΣΙΟΥ</t>
  </si>
  <si>
    <t>ΑΡΙΣΤΕΑ</t>
  </si>
  <si>
    <t>Χ960384</t>
  </si>
  <si>
    <t>1389,5</t>
  </si>
  <si>
    <t>890-889-882-888-891-892-885-884-883-894</t>
  </si>
  <si>
    <t>ΘΩΙΔΟΥ</t>
  </si>
  <si>
    <t>Π490429</t>
  </si>
  <si>
    <t>883-884-885-882-888-889-890-891-892-893-894-895-896-887</t>
  </si>
  <si>
    <t>ΤΖΑΓΚΑΡΑΚΗ</t>
  </si>
  <si>
    <t>ΖΑΧΑΡΕΝΙΑ</t>
  </si>
  <si>
    <t>ΑΜ959800</t>
  </si>
  <si>
    <t>798,6</t>
  </si>
  <si>
    <t>1386,6</t>
  </si>
  <si>
    <t>893-892-882-888-889-890-891-883-884-885-895-894-887-896-886</t>
  </si>
  <si>
    <t>ΣΠΥΡΟΠΟΥΛΟΥ</t>
  </si>
  <si>
    <t>ΑΜ762802</t>
  </si>
  <si>
    <t>1385,5</t>
  </si>
  <si>
    <t>892-891-889-888-890-882-883-884-885-886-893-894-895-896-887</t>
  </si>
  <si>
    <t>ΠΑΠΠΑ</t>
  </si>
  <si>
    <t>ΑΒ348995</t>
  </si>
  <si>
    <t>882-888-889-890-891-892-883-884-885-894-895-887-896-886-893</t>
  </si>
  <si>
    <t>ΓΕΩΡΓΟΥΔΗ</t>
  </si>
  <si>
    <t>Χ341481</t>
  </si>
  <si>
    <t>883-884-885-895-894-896-887-882-888-889-890-891-892-893-886-773-774-808-778-779-780-781-782-800-908-909-911-912-910-939-814-801-811-763-762-783-799-809-807-784-770-761-813-805-810-752-812-751-755-754-756-766-767-794-795-785-786-787-788-789-790-791-792-793-797-798-757-758-759-760-765-764-775-776-777-803-802-804-772-771-753-768-769-796-925-926-935-928-915-913-932-931-914-933-934-929-905-906-923-924-937-941-942-902-901-903-904-916-917-918-919-920-921-922-927-898-899-900</t>
  </si>
  <si>
    <t>ΚΕΛΕΜΕΝΗ</t>
  </si>
  <si>
    <t>ΟΥΡΑΝΙΑ</t>
  </si>
  <si>
    <t>ΦΩΤΗΣ</t>
  </si>
  <si>
    <t>ΑΗ385031</t>
  </si>
  <si>
    <t>883-884-885-882-888-889-890-891-892-893-894-895-887-896-886</t>
  </si>
  <si>
    <t>ΖΑΧΑΡΗ</t>
  </si>
  <si>
    <t>Χ123910</t>
  </si>
  <si>
    <t>786,5</t>
  </si>
  <si>
    <t>1374,5</t>
  </si>
  <si>
    <t>ΓΚΟΥΝΤΑ</t>
  </si>
  <si>
    <t>ΑΙ816857</t>
  </si>
  <si>
    <t>882-888-889-890-891-883-884-892-886-887-894-893-895-896-885</t>
  </si>
  <si>
    <t>ΠΕΤΡΑΚΟΥ</t>
  </si>
  <si>
    <t>ΑΣΠΑΣΙΑ</t>
  </si>
  <si>
    <t>ΑΖ802052</t>
  </si>
  <si>
    <t>789,8</t>
  </si>
  <si>
    <t>1370,8</t>
  </si>
  <si>
    <t>896-883-884-885-888-889-890-891-882-894-895-887-892-893-886</t>
  </si>
  <si>
    <t>ΚΑΤΕΙΝΑ</t>
  </si>
  <si>
    <t>Χ188541</t>
  </si>
  <si>
    <t>ΘΩΜΑΙΔΟΥ</t>
  </si>
  <si>
    <t>ΛΕΩΝΟΡΑ</t>
  </si>
  <si>
    <t>ΑΙ346595</t>
  </si>
  <si>
    <t>895-894-883-884-885-896-887-892-891-890-889-888-882-893-886</t>
  </si>
  <si>
    <t>ΠΑΠΑΚΩΣΤΑ</t>
  </si>
  <si>
    <t>ΕΡΜΙΟΝΗ</t>
  </si>
  <si>
    <t>ΑΕ282618</t>
  </si>
  <si>
    <t>777,7</t>
  </si>
  <si>
    <t>1365,7</t>
  </si>
  <si>
    <t>882-885-884-883-888-892-893-889-890-891-896-895-894-886-887</t>
  </si>
  <si>
    <t>ΜΠΕΤΣΗ</t>
  </si>
  <si>
    <t>ΔΗΜΗΤΡΑ</t>
  </si>
  <si>
    <t>ΓΕΡΑΣΙΜΟΕ</t>
  </si>
  <si>
    <t>ΑΒ188170</t>
  </si>
  <si>
    <t>815,1</t>
  </si>
  <si>
    <t>1364,1</t>
  </si>
  <si>
    <t>882-891-890-889-888</t>
  </si>
  <si>
    <t>ΤΖΕΤΖΙΑ</t>
  </si>
  <si>
    <t>ΚΩΝΣΤΑΝΤΙΝΙΑ</t>
  </si>
  <si>
    <t>ΑΣΤΕΡΙΟΣ</t>
  </si>
  <si>
    <t>ΑΖ329592</t>
  </si>
  <si>
    <t>ΜΗΤΡΟΦΑΝΗ</t>
  </si>
  <si>
    <t>ΑΚΡΙΒΗ</t>
  </si>
  <si>
    <t>ΕΛΕΥΘΕΡΙΟΣ</t>
  </si>
  <si>
    <t>Χ173259</t>
  </si>
  <si>
    <t>891-888-889-890</t>
  </si>
  <si>
    <t>ΤΣΟΥΜΑΝΗ</t>
  </si>
  <si>
    <t>ΧΡΥΣΑ</t>
  </si>
  <si>
    <t>ΑΖ737580</t>
  </si>
  <si>
    <t>896,5</t>
  </si>
  <si>
    <t>1361,5</t>
  </si>
  <si>
    <t>883-884-885-887-894-895-896-892-882-888-889-890-891-893-886</t>
  </si>
  <si>
    <t>ΣΤΑΥΡΙΔΟΥ</t>
  </si>
  <si>
    <t>ΣΠΥΡΟΣ</t>
  </si>
  <si>
    <t>Χ786577</t>
  </si>
  <si>
    <t>ΜΠΑΜΠΟΥ</t>
  </si>
  <si>
    <t>ΧΡΥΣΟΥΛΑ</t>
  </si>
  <si>
    <t>ΣΤΕΡΓΙΟΣ</t>
  </si>
  <si>
    <t>ΑΗ850977</t>
  </si>
  <si>
    <t>ΚΑΡΛΑ</t>
  </si>
  <si>
    <t>ΣΟΥΛΤΑΝΑ - ΡΑΦΑΗΛΙΑ</t>
  </si>
  <si>
    <t>ΑΖ837106</t>
  </si>
  <si>
    <t>893-886-896-892-894-884-883-888-889-890-891-882-885-895-887</t>
  </si>
  <si>
    <t>ΚΕΙΟΥ</t>
  </si>
  <si>
    <t>Ν843727</t>
  </si>
  <si>
    <t>1352,5</t>
  </si>
  <si>
    <t>892-883-884-885-888-889-891-890-882-895-894-896-887-886-893</t>
  </si>
  <si>
    <t>ΡΟΥΣΣΗ</t>
  </si>
  <si>
    <t>ΝΙΤΣΑ</t>
  </si>
  <si>
    <t>ΑΖ212037</t>
  </si>
  <si>
    <t>729,3</t>
  </si>
  <si>
    <t>1347,3</t>
  </si>
  <si>
    <t>890-888-889-891-882-883-884-885-886-887-892-893-894-895-896</t>
  </si>
  <si>
    <t>ΚΟΥΤΣΙΑ</t>
  </si>
  <si>
    <t>Σ887724</t>
  </si>
  <si>
    <t>887-894-884-883-885-882-890-891-889-888-895-892-896-893-886</t>
  </si>
  <si>
    <t>ΠΡΟΒΑΤΑΡΗ</t>
  </si>
  <si>
    <t>ΑΒ778081</t>
  </si>
  <si>
    <t>889-888-890-891-882-892</t>
  </si>
  <si>
    <t>ΠΑΠΑΘΑΝΑΣΙΟΥ</t>
  </si>
  <si>
    <t>ΕΥΡΥΔΙΚΗ</t>
  </si>
  <si>
    <t>ΧΡΙΣΤΟΔΟΥΛΟΣ</t>
  </si>
  <si>
    <t>ΑΗ242524</t>
  </si>
  <si>
    <t>1346,5</t>
  </si>
  <si>
    <t>895-883-884-885-887-896-892-882-889-890-891-888-893-886</t>
  </si>
  <si>
    <t>ΟΡΦΑΝΙΔΟΥ</t>
  </si>
  <si>
    <t>ΣΩΚΡΑΤΗΣ</t>
  </si>
  <si>
    <t>ΑΜ878210</t>
  </si>
  <si>
    <t>607,2</t>
  </si>
  <si>
    <t>1345,2</t>
  </si>
  <si>
    <t>886-893-888-889-890-891-892-887-884-885-894-895-896</t>
  </si>
  <si>
    <t>ΓΡΑΦΑΚΟΥ</t>
  </si>
  <si>
    <t>ΑΕ053255</t>
  </si>
  <si>
    <t>ΓΡΗΓΟΡΙΑΔΟΥ</t>
  </si>
  <si>
    <t>Ρ460461</t>
  </si>
  <si>
    <t>885-884-883-894-895-887-896-888-889-890-891-882-892-893-886</t>
  </si>
  <si>
    <t>ΑΖ273972</t>
  </si>
  <si>
    <t>884-883-885-895-894-887-888-889-890-891-882-896-892-893-886</t>
  </si>
  <si>
    <t>ΣΠΑΝΙΔΟΥ</t>
  </si>
  <si>
    <t>ΔΕΣΠΟΙΝΑ</t>
  </si>
  <si>
    <t>ΙΑΚΩΒΟΣ</t>
  </si>
  <si>
    <t>ΑΕ204869</t>
  </si>
  <si>
    <t>883-884-885-886-887-888-889-890-891-892-893-894-895-896</t>
  </si>
  <si>
    <t>ΜΠΕΡΜΠΕΡΑΚΗ</t>
  </si>
  <si>
    <t>ΠΑΡΑΣΚΕΥΗ</t>
  </si>
  <si>
    <t>ΑΚ874170</t>
  </si>
  <si>
    <t>ΝΕΝΟΥ</t>
  </si>
  <si>
    <t>ΑΒ711384</t>
  </si>
  <si>
    <t>1332,7</t>
  </si>
  <si>
    <t>ΜΑΣΤΟΡΑΣ</t>
  </si>
  <si>
    <t>Ρ326046</t>
  </si>
  <si>
    <t>1332,5</t>
  </si>
  <si>
    <t>884-883-885-892-886-887-894-895-896</t>
  </si>
  <si>
    <t>ΝΙΚΟΛΑΟΥ</t>
  </si>
  <si>
    <t>ΑΦΡΩ-ΑΓΓΕΛΙΚΗ</t>
  </si>
  <si>
    <t>Ρ097392</t>
  </si>
  <si>
    <t>783,2</t>
  </si>
  <si>
    <t>1332,2</t>
  </si>
  <si>
    <t>890-891-888-889-882-892-885-884-883-893-886-895-894-896-887</t>
  </si>
  <si>
    <t>ΤΑΜΗΛΙΑ</t>
  </si>
  <si>
    <t>ΒΑΓΙΑ</t>
  </si>
  <si>
    <t>Π993418</t>
  </si>
  <si>
    <t>896-894-895-887-884-885-883-892-893-888-882-889-890-891-886</t>
  </si>
  <si>
    <t>ΕΛΠΙΔΑ</t>
  </si>
  <si>
    <t>ΑΙ345305</t>
  </si>
  <si>
    <t>775,5</t>
  </si>
  <si>
    <t>1324,5</t>
  </si>
  <si>
    <t>895-894-883-884-885-887-896-882-886-888-889-890-891-892-893-815-816-817-818-819-820-821-822-823-824-825-826-827-828-829-830-831-832-833-834-835-836-837-838-839-840-841-842-843-844-845-846-847-848-849-850-851-852-853-854-855-856-857-858-859-860-861-862-863-864-865-866-867-868-869-870-871-872-873-874-875-876-877-878-879</t>
  </si>
  <si>
    <t>ΛΑΣΚΙΔΟΥ</t>
  </si>
  <si>
    <t>ΕΥΓΕΝΙΑ</t>
  </si>
  <si>
    <t>ΑΕ132913</t>
  </si>
  <si>
    <t>1320,5</t>
  </si>
  <si>
    <t>ΚΟΝΤΟΥ</t>
  </si>
  <si>
    <t>ΑΧΙΛΛΕΑΣ</t>
  </si>
  <si>
    <t>Χ637029</t>
  </si>
  <si>
    <t>841,5</t>
  </si>
  <si>
    <t>ΣΑΛΑ</t>
  </si>
  <si>
    <t>ΑΡΤΕΝΙΣΑ</t>
  </si>
  <si>
    <t>ΓΚΕΖΙΜ</t>
  </si>
  <si>
    <t>ΑΚ547577</t>
  </si>
  <si>
    <t>890-889-888-891-882-883-884-885-892-893-886-894-895-896-887</t>
  </si>
  <si>
    <t>ΜΟΥΡΑΤΙΔΟΥ</t>
  </si>
  <si>
    <t>ΑΚ907433</t>
  </si>
  <si>
    <t>721,6</t>
  </si>
  <si>
    <t>1318,6</t>
  </si>
  <si>
    <t>ΛΕΟΝΤΙΑΔΗΣ</t>
  </si>
  <si>
    <t>ΑΛΕΞΑΝΔΡΟΣ</t>
  </si>
  <si>
    <t>ΑΖ379479</t>
  </si>
  <si>
    <t>883-884-885-886</t>
  </si>
  <si>
    <t>ΦΟΥΚΑ</t>
  </si>
  <si>
    <t>ΟΛΓΑ</t>
  </si>
  <si>
    <t>Φ336369</t>
  </si>
  <si>
    <t>918,5</t>
  </si>
  <si>
    <t>1317,5</t>
  </si>
  <si>
    <t>889-888-890-891-882-854-855-856-848-849-850-851-852-853-858-859-845-846-847-822-823-824-825-826-827-828-829-820-821-870-871-872</t>
  </si>
  <si>
    <t>ΤΡΙΒΥΖΑ</t>
  </si>
  <si>
    <t>ΑΑ417581</t>
  </si>
  <si>
    <t>925,1</t>
  </si>
  <si>
    <t>1317,1</t>
  </si>
  <si>
    <t>ΚΑΡΑΓΚΙΟΥΛΜΕΖΗ</t>
  </si>
  <si>
    <t>ΣΩΤΗΡΙΟΣ</t>
  </si>
  <si>
    <t>ΑΗ673316</t>
  </si>
  <si>
    <t>883-884-885-882-888-889-890-891-893-892-894-895-886-887-896</t>
  </si>
  <si>
    <t>ΧΑΤΖΗΠΑΝΑΓΙΩΤΗΣ</t>
  </si>
  <si>
    <t>ΑΡΓΥΡΙΟΣ</t>
  </si>
  <si>
    <t>ΑΒ935388</t>
  </si>
  <si>
    <t>728,2</t>
  </si>
  <si>
    <t>1316,2</t>
  </si>
  <si>
    <t>884-883-882-889-890-891-888-892-893-887-886-894-895-896</t>
  </si>
  <si>
    <t>1312,5</t>
  </si>
  <si>
    <t>ΣΤΕΛΛΑ</t>
  </si>
  <si>
    <t>ΠΑΝΙΩΡΑ</t>
  </si>
  <si>
    <t>ΑΓΓΕΛΟΣ</t>
  </si>
  <si>
    <t>ΑΖ835091</t>
  </si>
  <si>
    <t>1310,1</t>
  </si>
  <si>
    <t>ΚΑΡΑΘΑΝΟΥ</t>
  </si>
  <si>
    <t>ΑΖ797469</t>
  </si>
  <si>
    <t>1308,5</t>
  </si>
  <si>
    <t>ΘΕΟΔΩΡΟΠΟΥΛΟΥ</t>
  </si>
  <si>
    <t>ΑΙ523518</t>
  </si>
  <si>
    <t>984,5</t>
  </si>
  <si>
    <t>1306,5</t>
  </si>
  <si>
    <t>891-889-890-882-888</t>
  </si>
  <si>
    <t>ΠΑΝΙΔΟΥ</t>
  </si>
  <si>
    <t>ΑΖ352782</t>
  </si>
  <si>
    <t>888,8</t>
  </si>
  <si>
    <t>1304,8</t>
  </si>
  <si>
    <t>883-884-885-835-836-837-838-839-840-841-842</t>
  </si>
  <si>
    <t>ΚΩΛΕΤΣΗ</t>
  </si>
  <si>
    <t>ΑΗ740276</t>
  </si>
  <si>
    <t>1299,5</t>
  </si>
  <si>
    <t>882-889-890-891-883-884-888-894-810-801-794-782-764-759-757-796-795-760-765-785-784-788-789-790-792-793-778-781-780-787-791-770-767-763-808-841-828-838-840-835-842-854-870-871-826-837-850-853-847-858-862-848-822-829-872-857-843-852-856-824-823-827-825-855-820-845-849-851-834-869</t>
  </si>
  <si>
    <t>ΜΠΟΣΓΑΝΑ</t>
  </si>
  <si>
    <t>ΚΩΝΣΤΑΝΤΙΝΑ</t>
  </si>
  <si>
    <t>ΑΒ760494</t>
  </si>
  <si>
    <t>710,6</t>
  </si>
  <si>
    <t>1298,6</t>
  </si>
  <si>
    <t>ΣΙΑΡΑΠΤΣΗ</t>
  </si>
  <si>
    <t>Χ846916</t>
  </si>
  <si>
    <t>Ρουνη</t>
  </si>
  <si>
    <t>Θεοφιλη</t>
  </si>
  <si>
    <t>Σπυριδων</t>
  </si>
  <si>
    <t>ΑΒ075673</t>
  </si>
  <si>
    <t>1053,8</t>
  </si>
  <si>
    <t>1293,8</t>
  </si>
  <si>
    <t>892-882-889-890-891</t>
  </si>
  <si>
    <t>ΠΑΥΛΙΤΣΑ</t>
  </si>
  <si>
    <t>ΑΑ870109</t>
  </si>
  <si>
    <t>1081,3</t>
  </si>
  <si>
    <t>1291,3</t>
  </si>
  <si>
    <t>876-882-828-841-838-877-886-891-871-889-835-890-892-842-815-826-837-839-840-854-870-894-847-850-893-895-896-888-883-884-885-887-816-817-818-819-820-821-822-823-824-825-827-829-830-831-832-833-834-836-843-844-845-846-848-849-851-852-853-857-856-855-858-859-860-861-862-863-864-865-867-866-868-869-872-873-875-878-879</t>
  </si>
  <si>
    <t>ΣΚΑΝΔΑΛΗ</t>
  </si>
  <si>
    <t>ΑΗ709703</t>
  </si>
  <si>
    <t>701,8</t>
  </si>
  <si>
    <t>1289,8</t>
  </si>
  <si>
    <t>ΜΥΘΗ</t>
  </si>
  <si>
    <t>ΜΑΡΙΑ-ΕΛΕΝΑ</t>
  </si>
  <si>
    <t>Σ715233</t>
  </si>
  <si>
    <t>ΓΚΡΙΛΛΑ</t>
  </si>
  <si>
    <t>Χ838444</t>
  </si>
  <si>
    <t>888-892-889-890-891-882-883-884-885-887-894-895-896-886-893</t>
  </si>
  <si>
    <t>ΚΑΛΤΣΗ</t>
  </si>
  <si>
    <t>ΚΥΡΙΑΚΟΥΛΑ</t>
  </si>
  <si>
    <t>Ξ993858</t>
  </si>
  <si>
    <t>699,6</t>
  </si>
  <si>
    <t>1287,6</t>
  </si>
  <si>
    <t>891-888-882-890-889-892-884-885-883</t>
  </si>
  <si>
    <t>ΔΗΜΑΝΗ</t>
  </si>
  <si>
    <t>ΜΕΤΑΞΕΝΙΑ</t>
  </si>
  <si>
    <t>ΑΒ147131</t>
  </si>
  <si>
    <t>885-883-884-894-895-889-890-891-888-882-893-887-892-886-896</t>
  </si>
  <si>
    <t>ΜΠΑΛΗ</t>
  </si>
  <si>
    <t>ΓΡΗΓΟΡΗΣ</t>
  </si>
  <si>
    <t>Ξ131034</t>
  </si>
  <si>
    <t>698,5</t>
  </si>
  <si>
    <t>1286,5</t>
  </si>
  <si>
    <t>890-889-891-888-882-892-884-883-885-894</t>
  </si>
  <si>
    <t>ΜΠΕΚΟΥ</t>
  </si>
  <si>
    <t>ΤΕΡΨΙΘΕΑ</t>
  </si>
  <si>
    <t>ΑΕ341524</t>
  </si>
  <si>
    <t>785,4</t>
  </si>
  <si>
    <t>1282,4</t>
  </si>
  <si>
    <t>883-884-885-894-895</t>
  </si>
  <si>
    <t>ΑΓΓΕΛΟΠΟΥΛΟΣ</t>
  </si>
  <si>
    <t>ΑΑ313764</t>
  </si>
  <si>
    <t>694,1</t>
  </si>
  <si>
    <t>1282,1</t>
  </si>
  <si>
    <t>ΠΛΑΚΟΥΔΑΣ</t>
  </si>
  <si>
    <t>ΑΜ316923</t>
  </si>
  <si>
    <t>892-882-888-889-890-891-883-884-885-893-886-887-894-895-896</t>
  </si>
  <si>
    <t>ΑΓΓΕΛΙΔΟΥ</t>
  </si>
  <si>
    <t>ΒΑΛΑΣΙΑ</t>
  </si>
  <si>
    <t>ΜΑΡΙΝΟΣ</t>
  </si>
  <si>
    <t>ΑΗ917599</t>
  </si>
  <si>
    <t>889-890-891-894-896-883-884-885-887-892-893-895-888-882-886-835-838-840-841-842-839-837-836-843-844-862-875-876-826-828-847-858-859-869-854-850-846-815-855-870-848-830</t>
  </si>
  <si>
    <t>ΤΣΙΦΛΙΚΑ</t>
  </si>
  <si>
    <t>Π836154</t>
  </si>
  <si>
    <t>ΒΛΑΧΟΣ</t>
  </si>
  <si>
    <t>ΑΖ238154</t>
  </si>
  <si>
    <t>896-895-894-884-883-885-892-882-889-888-891-890-893-887-886</t>
  </si>
  <si>
    <t>ΚΑΡΑΚΩΣΤΑ</t>
  </si>
  <si>
    <t>ΕΥΘΑΛΙΑ</t>
  </si>
  <si>
    <t>Χ128168</t>
  </si>
  <si>
    <t>882-888-889-890-891-892-893-883-884-885</t>
  </si>
  <si>
    <t>ΜΠΟΥΤΣΟΥΚΗ</t>
  </si>
  <si>
    <t>Χ795695</t>
  </si>
  <si>
    <t>884-885-883</t>
  </si>
  <si>
    <t>ΔΗΜΗΤΡΙΑΔΟΥ</t>
  </si>
  <si>
    <t>ΑΓΑΠΗ</t>
  </si>
  <si>
    <t>ΑΗ329802</t>
  </si>
  <si>
    <t>1273,2</t>
  </si>
  <si>
    <t>ΤΣΑΛΓΙΝΗ</t>
  </si>
  <si>
    <t>ΑΖ806626</t>
  </si>
  <si>
    <t>943,8</t>
  </si>
  <si>
    <t>1272,8</t>
  </si>
  <si>
    <t>895-894-896-887-883-884-885-893-892-886-882-888-889-890-891</t>
  </si>
  <si>
    <t>ΠΑΠΑΝΙΚΟΛΑΟΥ</t>
  </si>
  <si>
    <t>ΑΚ076289</t>
  </si>
  <si>
    <t>888-889-890-891-882-892-883-884-885</t>
  </si>
  <si>
    <t>ΣΑΡΡΗ</t>
  </si>
  <si>
    <t>ΑΗ514195</t>
  </si>
  <si>
    <t>ΤΣΟΜΠΑΝΟΓΛΟΥ</t>
  </si>
  <si>
    <t>ΝΙΚΟΛΙΝΑ</t>
  </si>
  <si>
    <t>ΑΖ126589</t>
  </si>
  <si>
    <t>882-889-890-891-888-892-883-884-885-893</t>
  </si>
  <si>
    <t>ΜΑΜΑΛΗ</t>
  </si>
  <si>
    <t>ΔΑΝΑΗ</t>
  </si>
  <si>
    <t>ΣΤΥΛΙΑΝΟΣ</t>
  </si>
  <si>
    <t>ΑΙ157690</t>
  </si>
  <si>
    <t>677,6</t>
  </si>
  <si>
    <t>1265,6</t>
  </si>
  <si>
    <t>Μιμητου</t>
  </si>
  <si>
    <t>Ειρηνη</t>
  </si>
  <si>
    <t>Γεωργιος</t>
  </si>
  <si>
    <t>ΑΙ329341</t>
  </si>
  <si>
    <t>1263,3</t>
  </si>
  <si>
    <t>895-887-893-886-885-884-883-896-894-892-882-888-889-890-891</t>
  </si>
  <si>
    <t>ΠΕΠΠΑ</t>
  </si>
  <si>
    <t>ΑΚ663265</t>
  </si>
  <si>
    <t>1260,5</t>
  </si>
  <si>
    <t>882-889-890-891-888-892-883-884-885-893-894-895-887-896-886-815-828-822-826-829-846-847-850-854-857-853-852-856-855-848-858-859-870-871-872-849-845-825-824-823-827-820-821-819-830</t>
  </si>
  <si>
    <t>ΓΡΑΜΜΕΝΙΑΤΗ</t>
  </si>
  <si>
    <t>ΛΑΜΠΡΙΝΗ</t>
  </si>
  <si>
    <t>ΑΒ620548</t>
  </si>
  <si>
    <t>888-883-884-885-890-889-891-882-893</t>
  </si>
  <si>
    <t>ΧΛΕΠΑΤΑ</t>
  </si>
  <si>
    <t>ΣΕΡΑΦΕΙΜ</t>
  </si>
  <si>
    <t>Ρ748817</t>
  </si>
  <si>
    <t>887-885-884-883-894-895-892-893-886</t>
  </si>
  <si>
    <t>ΠΑΠΑΔΑ</t>
  </si>
  <si>
    <t>ΑΒ783348</t>
  </si>
  <si>
    <t>870,1</t>
  </si>
  <si>
    <t>1255,1</t>
  </si>
  <si>
    <t>882-892-889-890-888-891</t>
  </si>
  <si>
    <t>ΜΟΣΧΟΒΟΠΟΥΛΟΥ</t>
  </si>
  <si>
    <t>ΑΚ265812</t>
  </si>
  <si>
    <t>ΤΥΡΟΠΑΝΗ</t>
  </si>
  <si>
    <t>ΒΑΣΙΛΗΣ</t>
  </si>
  <si>
    <t>ΑΒ768431</t>
  </si>
  <si>
    <t>1252,5</t>
  </si>
  <si>
    <t>892-882-888-889-890-891-818-883-884-885-843-893-894-895-887-896-886-820-821-822-823-824-825-826-827-828-829-845-846-847-848-849-850-851-852-853-854-855-856-857-858-859-870-871-872-817-875-865-844-832-831-835-836-837-838-839-840-841-842-819-861-815-816-830-834-862-860-833-863-864-873-874-876-877-878-868-869-897-866-867-879</t>
  </si>
  <si>
    <t>ΚΑΠΕΛΑ</t>
  </si>
  <si>
    <t>Χ119135</t>
  </si>
  <si>
    <t>888-889-891-890-882-892-883-884-885-893</t>
  </si>
  <si>
    <t>ΠΡΟΙΣΚΟΥ</t>
  </si>
  <si>
    <t>ΔΗΜΗΤΡΑ ΙΩΑΝΝΑ</t>
  </si>
  <si>
    <t>ΑΜ529491</t>
  </si>
  <si>
    <t>ΚΩΤΣΑΚΗΣ</t>
  </si>
  <si>
    <t>ΑΜ223629</t>
  </si>
  <si>
    <t>ΤΣΙΟΥΤΣΙΟΥΛΗΣ</t>
  </si>
  <si>
    <t>ΠΑΡΑΣΧΟΣ</t>
  </si>
  <si>
    <t>ΑΙ703392</t>
  </si>
  <si>
    <t>1244,5</t>
  </si>
  <si>
    <t>884-883-885-888-889-890-891-882-894-895-896-887-893-886</t>
  </si>
  <si>
    <t>ΧΑΤΖΗΒΑΣΙΛΗ</t>
  </si>
  <si>
    <t>ΜΑΡΓΑΡΙΤΑ</t>
  </si>
  <si>
    <t>ΑΖ602807</t>
  </si>
  <si>
    <t>ΑΔΑΜΟΠΟΥΛΟΥ</t>
  </si>
  <si>
    <t>Χ286225</t>
  </si>
  <si>
    <t>896-887-886-893-894-895-892-888-889-890-891-882-884-883-885</t>
  </si>
  <si>
    <t>ΣΚΑΠΕΤΗ</t>
  </si>
  <si>
    <t>ΑΒ103981</t>
  </si>
  <si>
    <t>893-887-896-895-894-892-885-884-883-882-888-889-890-891-886</t>
  </si>
  <si>
    <t>ΜΠΕΛΛΟΥ</t>
  </si>
  <si>
    <t>Π981310</t>
  </si>
  <si>
    <t>1061,5</t>
  </si>
  <si>
    <t>1236,5</t>
  </si>
  <si>
    <t>889-890-893-882-883-888-891-892-884-885-886-894-887-895-896</t>
  </si>
  <si>
    <t>ΛΕΝΟΥ</t>
  </si>
  <si>
    <t>ΒΑΛΕΝΤΙΝΑ</t>
  </si>
  <si>
    <t>ΑΒ691625</t>
  </si>
  <si>
    <t>ΠΛΟΥΜΗ</t>
  </si>
  <si>
    <t>ΑΕ244958</t>
  </si>
  <si>
    <t>882-889-890-891-883-884-894-885-886-892-893-896-895-887-756-757-759-763-764-768-785-786-787-788-789-794-796-801-802</t>
  </si>
  <si>
    <t>ΔΙΑΓΟΥΜΑ</t>
  </si>
  <si>
    <t>ΑΒ321930</t>
  </si>
  <si>
    <t>889-890-891-888-882</t>
  </si>
  <si>
    <t>ΜΑΡΙΝΗ</t>
  </si>
  <si>
    <t>Ρ249724</t>
  </si>
  <si>
    <t>888-889-890-891-882-892-883-884-885-893-887-895-894-896-886</t>
  </si>
  <si>
    <t>ΤΣΙΟΥΠΡΟΥ</t>
  </si>
  <si>
    <t>Χ342586</t>
  </si>
  <si>
    <t>MARINESCU</t>
  </si>
  <si>
    <t>MARINELA</t>
  </si>
  <si>
    <t>ION</t>
  </si>
  <si>
    <t>889-888-891-890-882-892-883-884-885</t>
  </si>
  <si>
    <t>ΜΠΑΛΑΤΣΟΥ</t>
  </si>
  <si>
    <t>ΑΗ284651</t>
  </si>
  <si>
    <t>886-887-892-893-894-895-896-883-884-885-888-889-890-891-882</t>
  </si>
  <si>
    <t>ΚΑΤΣΙΜΠΟΥΛΑ</t>
  </si>
  <si>
    <t>ΖΑΧΑΡΟΥΛΑ</t>
  </si>
  <si>
    <t>Χ267838</t>
  </si>
  <si>
    <t>ΛΑΦΗ</t>
  </si>
  <si>
    <t>ΑΖ080814</t>
  </si>
  <si>
    <t>909,7</t>
  </si>
  <si>
    <t>1212,7</t>
  </si>
  <si>
    <t>ΣΠΥΡΙΔΑΚΗ</t>
  </si>
  <si>
    <t>ΑΕ918848</t>
  </si>
  <si>
    <t>894-895-883-884-885-893-886-887-896-892-890-888-889-891-882</t>
  </si>
  <si>
    <t>ΓΙΑΝΝΑΚΟΣ</t>
  </si>
  <si>
    <t>Φ475637</t>
  </si>
  <si>
    <t>622,6</t>
  </si>
  <si>
    <t>1210,6</t>
  </si>
  <si>
    <t>883-884-885-887-894-895</t>
  </si>
  <si>
    <t>ΧΑΤΖΟΠΟΥΛΟΥ</t>
  </si>
  <si>
    <t>ΑΒ836900</t>
  </si>
  <si>
    <t>1208,2</t>
  </si>
  <si>
    <t>887-896-884-885-883-895-893</t>
  </si>
  <si>
    <t>ΚΩΣΤΟΥΡΟΥ</t>
  </si>
  <si>
    <t>Ρ376776</t>
  </si>
  <si>
    <t>892-888-889-890-891-886</t>
  </si>
  <si>
    <t>ΣΤΑΙΚΙΔΟΥ</t>
  </si>
  <si>
    <t>ΑΖ892381</t>
  </si>
  <si>
    <t>883-884-885-894-895-887-896-892-893-886-882-888-889-890-891</t>
  </si>
  <si>
    <t>ΚΩΝΣΤΑΝΤΙΝΑ-ΑΡΕΤΗ</t>
  </si>
  <si>
    <t>ΑΙ779114</t>
  </si>
  <si>
    <t>1050,5</t>
  </si>
  <si>
    <t>1204,5</t>
  </si>
  <si>
    <t>887-893-892-890-895-889-888-894-883-891</t>
  </si>
  <si>
    <t>ΚΑΛΟΓΡΙΤΣΑ</t>
  </si>
  <si>
    <t>ΜΑΡΙΑ ΕΙΡΗΝΗ</t>
  </si>
  <si>
    <t>ΑΑ391545</t>
  </si>
  <si>
    <t>883-884-885-895-894-896-888-889-890-891-893-892-887-886</t>
  </si>
  <si>
    <t>ΛΑΜΠΡΟΥΣΗ</t>
  </si>
  <si>
    <t>ΑΗ242028</t>
  </si>
  <si>
    <t>885,5</t>
  </si>
  <si>
    <t>1202,5</t>
  </si>
  <si>
    <t>882-883-884-885-888-889-890-891-893-892</t>
  </si>
  <si>
    <t>ΚΑΜΠΟΥΡΗ</t>
  </si>
  <si>
    <t>ΑΕ567712</t>
  </si>
  <si>
    <t>1200,5</t>
  </si>
  <si>
    <t>ΔΗΜΗΤΡΙΟΥ</t>
  </si>
  <si>
    <t>ΓΕΩΡΓΙΑ ΑΝΑΣΤΑΣΙΑ</t>
  </si>
  <si>
    <t>Χ609829</t>
  </si>
  <si>
    <t>ΠΑΡΔΑΛΗ</t>
  </si>
  <si>
    <t>ΙΣΜΗΝΗ</t>
  </si>
  <si>
    <t>ΑΕ367231</t>
  </si>
  <si>
    <t>1199,1</t>
  </si>
  <si>
    <t>ΠΑΤΡΑΛΕΞΗ</t>
  </si>
  <si>
    <t>ΑΕ364706</t>
  </si>
  <si>
    <t>894-883-884-895-885-887-893-896-889-890-891-888-882-892-886</t>
  </si>
  <si>
    <t>ΧΡΙΣΤΟΠΟΥΛΟΥ</t>
  </si>
  <si>
    <t>ΠΟΛΥΜΕΡΟΣ</t>
  </si>
  <si>
    <t>ΑΚ228133</t>
  </si>
  <si>
    <t>1194,5</t>
  </si>
  <si>
    <t>888-889-890-891-882-892-883-884-885-893-887-894-895-896-886</t>
  </si>
  <si>
    <t>ΑΝΔΡΕΑΔΟΥ</t>
  </si>
  <si>
    <t>Χ870874</t>
  </si>
  <si>
    <t>884-883</t>
  </si>
  <si>
    <t>ΚΑΠΕΤΑΝΑΚΗ</t>
  </si>
  <si>
    <t>ΠΟΛΥΞΕΝΗ</t>
  </si>
  <si>
    <t>ΑΕ565655</t>
  </si>
  <si>
    <t>1192,6</t>
  </si>
  <si>
    <t>890-889-888-891-882-884-885-883-892-893-887-894-895-896</t>
  </si>
  <si>
    <t>ΛΟΥΔΑΡΟΥ</t>
  </si>
  <si>
    <t>ΑΗ017801</t>
  </si>
  <si>
    <t>889-888-890-891</t>
  </si>
  <si>
    <t>ΚΑΡΑΙΣΚΟΥ</t>
  </si>
  <si>
    <t>ΑΖ283825</t>
  </si>
  <si>
    <t>882-883-884-885-888-889-890-891</t>
  </si>
  <si>
    <t>ΠΑΠΑΤΑΤΣΙΟΥ</t>
  </si>
  <si>
    <t>ΑΖ791225</t>
  </si>
  <si>
    <t>1189,1</t>
  </si>
  <si>
    <t>887-896-895-894-885-884-883-893-888-889-890-891-892-886</t>
  </si>
  <si>
    <t>ΚΑΡΑΤΖΙΑ</t>
  </si>
  <si>
    <t>ΑΙ886074</t>
  </si>
  <si>
    <t>1187,5</t>
  </si>
  <si>
    <t>ΠΑΝΤΣΙΟΥ</t>
  </si>
  <si>
    <t>ΑΕ424376</t>
  </si>
  <si>
    <t>1183,5</t>
  </si>
  <si>
    <t>889-890-891-882-883-884-885-888-892-893</t>
  </si>
  <si>
    <t>ΤΣΑΟΥΣΚΑ</t>
  </si>
  <si>
    <t>ΕΥΣΤΑΘΙΟΣ</t>
  </si>
  <si>
    <t>Φ313173</t>
  </si>
  <si>
    <t>ΓΙΑΝΝΟΥΣΑ</t>
  </si>
  <si>
    <t>ΣΠΥΡΙΔΟΥΛΑ</t>
  </si>
  <si>
    <t>ΑΑ393428</t>
  </si>
  <si>
    <t>1178,8</t>
  </si>
  <si>
    <t>888-892</t>
  </si>
  <si>
    <t>ΜΠΟΤΩΝΑΚΗ</t>
  </si>
  <si>
    <t>Χ497251</t>
  </si>
  <si>
    <t>1176,5</t>
  </si>
  <si>
    <t>ΚΟΥΡΤΙΔΟΥ</t>
  </si>
  <si>
    <t>ΘΕΟΦΑΝΗΣ</t>
  </si>
  <si>
    <t>ΑΗ279855</t>
  </si>
  <si>
    <t>891-890-889-888-885-884-883-882</t>
  </si>
  <si>
    <t>ΔΡΑΚΟΥ</t>
  </si>
  <si>
    <t>ΣΤΥΛΙΑΝΗ</t>
  </si>
  <si>
    <t>ΑΕ814388</t>
  </si>
  <si>
    <t>884-885-883-887-894-895-896-892-893-882-888-889-890-891-886</t>
  </si>
  <si>
    <t>ΖΗΣΗ</t>
  </si>
  <si>
    <t>ΔΗΜΗΤΡΟΥΛΑ</t>
  </si>
  <si>
    <t>ΑΚ132468</t>
  </si>
  <si>
    <t>1171,4</t>
  </si>
  <si>
    <t>888-889-890-891-892</t>
  </si>
  <si>
    <t>Σιμου</t>
  </si>
  <si>
    <t>Αικατερινη</t>
  </si>
  <si>
    <t>Θεοδωρος</t>
  </si>
  <si>
    <t>ΑΚ864146</t>
  </si>
  <si>
    <t>ΓΕΩΡΓΑΚΟΠΟΥΛΟΥ</t>
  </si>
  <si>
    <t>ΕΥΦΡΟΣΥΝΗ</t>
  </si>
  <si>
    <t>ΑΒ760431</t>
  </si>
  <si>
    <t>1167,5</t>
  </si>
  <si>
    <t>884-883-885-882-888-889-890-891-892-893-887-894-895-896-886-801-813-754-755-756-753-772-784-773-774-778-779-780-781-782-795-791-789-788-787-786-785-790-792-793-794-796-757-758-759-760-761-764-765-768-769-770-800-783-814-775-776-777-802-803-805-751-752-798-797-799-804-806-807-808-809-771-766-767-811-810-812-936-762-763</t>
  </si>
  <si>
    <t>ΚΩΣΤΟΥΛΑΣ</t>
  </si>
  <si>
    <t>ΑΑ378437</t>
  </si>
  <si>
    <t>929,5</t>
  </si>
  <si>
    <t>882-888-889-890-891-892-893-883-884-885-760-759-758-757-765-785-786-787-788-789-790-791-792-793-794-795-796-751-752-753-754-755-756-768-769-770-778-779-780-781-782-772-773-774-775-776-777-783-784-800-801-802-803-805-813-814</t>
  </si>
  <si>
    <t>ΣΟΥΛΙΟΥ</t>
  </si>
  <si>
    <t>ΕΥΣΤΑΘΙΑ</t>
  </si>
  <si>
    <t>Ρ987129</t>
  </si>
  <si>
    <t>888-889-890-891-882-892-893-883-884-885</t>
  </si>
  <si>
    <t>ΔΗΜΗΤΡΟΥ</t>
  </si>
  <si>
    <t>ΑΡΙΣΤΕΙΔΗΣ</t>
  </si>
  <si>
    <t>Φ040537</t>
  </si>
  <si>
    <t>734,8</t>
  </si>
  <si>
    <t>1161,8</t>
  </si>
  <si>
    <t>888-889-891-890-882</t>
  </si>
  <si>
    <t>ΚΑΜΠΟΥΡΙΔΟΥ</t>
  </si>
  <si>
    <t>ΠΕΛΑΓΙΑ</t>
  </si>
  <si>
    <t>ΑΕ841941</t>
  </si>
  <si>
    <t>794,2</t>
  </si>
  <si>
    <t>1161,2</t>
  </si>
  <si>
    <t>883-884-885-882-891</t>
  </si>
  <si>
    <t>ΚΡΥΣΤΑΛΛΗΣ</t>
  </si>
  <si>
    <t>Χ637452</t>
  </si>
  <si>
    <t>ΚΑΙΠΑΚΗ</t>
  </si>
  <si>
    <t>ΑΙ716738</t>
  </si>
  <si>
    <t>1159,5</t>
  </si>
  <si>
    <t>885-884-883-894-895-887-888-889-890-891-882-893-896-892-886</t>
  </si>
  <si>
    <t>ΤΑΧΑΗ</t>
  </si>
  <si>
    <t>ΔΟΜΝΑ</t>
  </si>
  <si>
    <t>ΠΑΡΑΣΚΕΥΑΣ</t>
  </si>
  <si>
    <t>ΑΑ761502</t>
  </si>
  <si>
    <t>1158,5</t>
  </si>
  <si>
    <t>884-883-885-888-889-890-891-882-894-895-887-896-892-893-886</t>
  </si>
  <si>
    <t>ΜΑΛΤΕΖΟΥ</t>
  </si>
  <si>
    <t>ΦΩΤΕΙΝΟΣ</t>
  </si>
  <si>
    <t>ΑΗ416745</t>
  </si>
  <si>
    <t>883-884-885-882-889-890-891-888</t>
  </si>
  <si>
    <t>ΤΣΙΦΤΣΗΣ</t>
  </si>
  <si>
    <t>ΑΜ678345</t>
  </si>
  <si>
    <t>1153,5</t>
  </si>
  <si>
    <t>884-885-883-894-895-887-896-888-889-890-891-892-893-886-882</t>
  </si>
  <si>
    <t>ΚΑΦΑΡΑΚΗ</t>
  </si>
  <si>
    <t>Φ112316</t>
  </si>
  <si>
    <t>1048,3</t>
  </si>
  <si>
    <t>1153,3</t>
  </si>
  <si>
    <t>Χ149754</t>
  </si>
  <si>
    <t>890-888-889</t>
  </si>
  <si>
    <t>ΓΕΩΡΓΙΑΔΟΥ</t>
  </si>
  <si>
    <t>ΑΖ091116</t>
  </si>
  <si>
    <t>882-891-890-889-888-892-883-884-885-893-894-895-896-887-886</t>
  </si>
  <si>
    <t>ΚΑΛΑΜΠΟΚΗ</t>
  </si>
  <si>
    <t>ΖΩΗΣ</t>
  </si>
  <si>
    <t>ΑΙ261105</t>
  </si>
  <si>
    <t>891-890-889-882</t>
  </si>
  <si>
    <t>ΡΑΦΤΕΛΗΣ</t>
  </si>
  <si>
    <t>ΣΤΑΜΑΤΗΣ</t>
  </si>
  <si>
    <t>ΑΕ931696</t>
  </si>
  <si>
    <t>887-884-882-883-885-888-889-890-894-895-896</t>
  </si>
  <si>
    <t>ΕΡΑΣΜΙΑ</t>
  </si>
  <si>
    <t>ΑΙ306110</t>
  </si>
  <si>
    <t>883-884-885-888-889-890-891-893</t>
  </si>
  <si>
    <t xml:space="preserve">ΠΑΠΑΔΗΜΗΤΡΙΟΥ </t>
  </si>
  <si>
    <t xml:space="preserve">ΑΙΚΑΤΕΡΙΝΑ </t>
  </si>
  <si>
    <t xml:space="preserve">ΑΘΑΝΑΣΙΟΣ </t>
  </si>
  <si>
    <t>ΑΙ352509</t>
  </si>
  <si>
    <t>998,8</t>
  </si>
  <si>
    <t>1145,8</t>
  </si>
  <si>
    <t>ΖΕΓΛΗ</t>
  </si>
  <si>
    <t>ΑΜ899880</t>
  </si>
  <si>
    <t>ΚΙΟΣΗ</t>
  </si>
  <si>
    <t>ΜΑΡΘΑ</t>
  </si>
  <si>
    <t>ΑΚ897271</t>
  </si>
  <si>
    <t>883-884-885-894-895-896-887-886</t>
  </si>
  <si>
    <t>ΑΖ262633</t>
  </si>
  <si>
    <t>664,4</t>
  </si>
  <si>
    <t>1136,4</t>
  </si>
  <si>
    <t>884-885-883-894-895-896-887-882-888-890-891-892-893</t>
  </si>
  <si>
    <t>ΓΚΑΖΟΥΝΗ</t>
  </si>
  <si>
    <t>ΑΓΟΡΗ</t>
  </si>
  <si>
    <t>ΑΙ305836</t>
  </si>
  <si>
    <t>884-885-883-882-888-889-890-891-892-893-894-895-896-887-886</t>
  </si>
  <si>
    <t>ΑΖ721319</t>
  </si>
  <si>
    <t>890-889-891-888-892-882-883-884-885-893-887-895-894-896</t>
  </si>
  <si>
    <t>ΜΑΝΤΖΙΩΡΟΥ</t>
  </si>
  <si>
    <t>ΑΙ548712</t>
  </si>
  <si>
    <t>Σ646942</t>
  </si>
  <si>
    <t>ΘΕΟΔΟΣΙΑΔΟΥ</t>
  </si>
  <si>
    <t>ΕΥΔΟΚΙΑ</t>
  </si>
  <si>
    <t>ΑΜ253025</t>
  </si>
  <si>
    <t>ΜΙΣΚΑΚΗ</t>
  </si>
  <si>
    <t>ΘΕΟΚΛΗΣ</t>
  </si>
  <si>
    <t>ΑΕ145642</t>
  </si>
  <si>
    <t>891-890-889-888-882</t>
  </si>
  <si>
    <t>ΣΚΥΛΛΑ</t>
  </si>
  <si>
    <t>ΑΗ809306</t>
  </si>
  <si>
    <t>1129,5</t>
  </si>
  <si>
    <t>894-895-896</t>
  </si>
  <si>
    <t>ΜΑΚΡΥΓΙΑΝΝΗΣ</t>
  </si>
  <si>
    <t>ΦΩΤΙΟΣ</t>
  </si>
  <si>
    <t>ΑΕ358726</t>
  </si>
  <si>
    <t>1028,5</t>
  </si>
  <si>
    <t>1128,5</t>
  </si>
  <si>
    <t>894-882-889-891-890-884-883-885-895-888-896-887-892-893-886</t>
  </si>
  <si>
    <t>ΣΤΑΜΑΤΙΑΔΟΥ</t>
  </si>
  <si>
    <t>Φ164041</t>
  </si>
  <si>
    <t>885-884-883-894-895-896-887-893-892-886-888-889-890-891-882</t>
  </si>
  <si>
    <t>ΥΦΑΝΤΟΥΔΑ</t>
  </si>
  <si>
    <t>Π716948</t>
  </si>
  <si>
    <t>1124,5</t>
  </si>
  <si>
    <t>ΚΑΜΙΝΑΡΗ</t>
  </si>
  <si>
    <t>ΑΒ269958</t>
  </si>
  <si>
    <t>1122,5</t>
  </si>
  <si>
    <t>883-884-885-888-889-890-891-892-893-895</t>
  </si>
  <si>
    <t>ΣΩΡΑ</t>
  </si>
  <si>
    <t>ΝΕΚΤΑΡΙΑ</t>
  </si>
  <si>
    <t>ΚΟΣΜΑΣ</t>
  </si>
  <si>
    <t>ΑΗ070327</t>
  </si>
  <si>
    <t>891-888-882-889-890-892-893-884-885-886-887-883-894-895-896</t>
  </si>
  <si>
    <t>ΚΟΥΡΑΤΙΔΟΥ</t>
  </si>
  <si>
    <t xml:space="preserve">ΗΛΙΑΣ </t>
  </si>
  <si>
    <t>Τ414438</t>
  </si>
  <si>
    <t>891-890-888-889-882</t>
  </si>
  <si>
    <t>ΖΛΗΝΤΙΔΟΥ</t>
  </si>
  <si>
    <t>ΑΝΘΟΥΛΑ</t>
  </si>
  <si>
    <t>ΕΡΩΤΟΚΡΙΤΟΣ</t>
  </si>
  <si>
    <t>Χ608034</t>
  </si>
  <si>
    <t>ΜΠΛΟΥΚΑ</t>
  </si>
  <si>
    <t>ΑΖ978082</t>
  </si>
  <si>
    <t>1118,5</t>
  </si>
  <si>
    <t>ΓΕΣΘΗΜΑΝΗ</t>
  </si>
  <si>
    <t>ΑΕ210873</t>
  </si>
  <si>
    <t>1113,5</t>
  </si>
  <si>
    <t>882-889-890-891-888-883-884-885</t>
  </si>
  <si>
    <t>ΚΙΖΙΡΙΔΗΣ</t>
  </si>
  <si>
    <t>ΑΖ146301</t>
  </si>
  <si>
    <t>1109,5</t>
  </si>
  <si>
    <t>883-885-884-894</t>
  </si>
  <si>
    <t>ΠΑΠΟΥΤΣΗ</t>
  </si>
  <si>
    <t>ΑΛΙΚΗ</t>
  </si>
  <si>
    <t>Σ779159</t>
  </si>
  <si>
    <t>884-885-883-887-894-892-895-896-893-886-890-888-889-891-882</t>
  </si>
  <si>
    <t>ΖΑΤΙΚΟΠΟΥΛΟΥ</t>
  </si>
  <si>
    <t>ΜΑΡΙΑΛΕΝΑ</t>
  </si>
  <si>
    <t>Τ046141</t>
  </si>
  <si>
    <t>882-890-888-889-891</t>
  </si>
  <si>
    <t>ΚΑΤΙΡΤΟΓΛΟΥ</t>
  </si>
  <si>
    <t>ΑΙ075459</t>
  </si>
  <si>
    <t>1108,5</t>
  </si>
  <si>
    <t>882-889-891-890-888</t>
  </si>
  <si>
    <t>ΠΑΠΑΔΑΚΟΥ</t>
  </si>
  <si>
    <t>ΑΡΙΣΤΟΤΕΛΗΣ</t>
  </si>
  <si>
    <t>ΑΙ118010</t>
  </si>
  <si>
    <t>891-882-888-889-890-892-883-884-885-887-894-895-896-893-886</t>
  </si>
  <si>
    <t>ΧΑΡΑΛΑΜΠΙΔΟΥ</t>
  </si>
  <si>
    <t>ΖΑΧΑΡΙΑΣ</t>
  </si>
  <si>
    <t>ΑΕ661002</t>
  </si>
  <si>
    <t>883-884-885-894-895-896</t>
  </si>
  <si>
    <t>ΚΑΝΑΒΑΚΗ</t>
  </si>
  <si>
    <t>ΕΥΛΑΜΠΙΟΣ</t>
  </si>
  <si>
    <t>Σ463480</t>
  </si>
  <si>
    <t>1102,5</t>
  </si>
  <si>
    <t>ΚΑΓΙΑ</t>
  </si>
  <si>
    <t>Χ768659</t>
  </si>
  <si>
    <t>884-883-885-894-895-887-896-890-889-891-888-892</t>
  </si>
  <si>
    <t>ΧΡΥΣΑΦΗ</t>
  </si>
  <si>
    <t>Σ876120</t>
  </si>
  <si>
    <t>890-888-889-891-882-893-892-883-884-885</t>
  </si>
  <si>
    <t>ΚΑΤΣΑΝΟΥ</t>
  </si>
  <si>
    <t>ΑΚ258955</t>
  </si>
  <si>
    <t>ΟΡΓΑΝΤΖΗΣ</t>
  </si>
  <si>
    <t>ΑΙ683848</t>
  </si>
  <si>
    <t>889-888-891-882-890-757-758-759-760-761</t>
  </si>
  <si>
    <t>ΜΑΥΡΟΜΑΤΙΑΝΟΥ</t>
  </si>
  <si>
    <t>Π539958</t>
  </si>
  <si>
    <t>891-882-889-890</t>
  </si>
  <si>
    <t>ΜΑΚΡΗ</t>
  </si>
  <si>
    <t>ΑΜ847342</t>
  </si>
  <si>
    <t>844-822-875-835-836-837-887-838-840-841-842-831-868-830-816-861-889-890-891-894-895-896-885-884-883</t>
  </si>
  <si>
    <t>ΑΜΠΑΡΙΩΤΗ</t>
  </si>
  <si>
    <t>ΑΗ555304</t>
  </si>
  <si>
    <t>ΗΛΙΟΠΟΥΛΟΥ</t>
  </si>
  <si>
    <t>ΜΑΡΙΛΕΝΑ</t>
  </si>
  <si>
    <t>ΑΚ278614</t>
  </si>
  <si>
    <t>883-884-885-894-910-908-912-911-909</t>
  </si>
  <si>
    <t>ΑΝΤΩΝΙΑΔΟΥ</t>
  </si>
  <si>
    <t>ΑΜ974154</t>
  </si>
  <si>
    <t>893-882-889-890-891</t>
  </si>
  <si>
    <t>ΣΑΒΒΙΔΟΥ</t>
  </si>
  <si>
    <t>ΑΒ445634</t>
  </si>
  <si>
    <t>884-883-885-888-891-890-889-882-886-893-895-894-887-896</t>
  </si>
  <si>
    <t>ΚΑΡΑΘΕΟΔΩΡΟΥ</t>
  </si>
  <si>
    <t>ΑΙ735660</t>
  </si>
  <si>
    <t>885-884-883</t>
  </si>
  <si>
    <t>ΜΠΑΛΤΑ</t>
  </si>
  <si>
    <t>ΑΙ322853</t>
  </si>
  <si>
    <t>891-890-888-889-892-884-883-885-882-893</t>
  </si>
  <si>
    <t>ΕΛΛΗ</t>
  </si>
  <si>
    <t>ΑΗ271680</t>
  </si>
  <si>
    <t>884-883-885-891-890-889-894-888-892-893-887-895-886-882-896</t>
  </si>
  <si>
    <t>ΜΠΑΡΑΚΟΥ</t>
  </si>
  <si>
    <t>ΣΤΑΥΡΟΥΛΑ</t>
  </si>
  <si>
    <t>Φ016491</t>
  </si>
  <si>
    <t>891-888-862-889</t>
  </si>
  <si>
    <t>ΚΟΤΣΟΧΕΙΛΗΣ</t>
  </si>
  <si>
    <t>ΑΖ576950</t>
  </si>
  <si>
    <t>1091,5</t>
  </si>
  <si>
    <t>ΑΛΕΞΙΟΥ</t>
  </si>
  <si>
    <t>ΑΖ415783</t>
  </si>
  <si>
    <t>1090,5</t>
  </si>
  <si>
    <t>882-890-889-891-894</t>
  </si>
  <si>
    <t>Ξ234796</t>
  </si>
  <si>
    <t>888-890-889-891-882-892</t>
  </si>
  <si>
    <t>ΝΙΝΑΣΙΟΥ</t>
  </si>
  <si>
    <t>ΑΖ784821</t>
  </si>
  <si>
    <t>1084,5</t>
  </si>
  <si>
    <t>891-890-889-882-883-884-885-892-893-888-894-895-896-886</t>
  </si>
  <si>
    <t>ΠΑΝΑΓΟΥ</t>
  </si>
  <si>
    <t>ΑΙ316284</t>
  </si>
  <si>
    <t>ΑΡΧΟΝΤΙΑ</t>
  </si>
  <si>
    <t>ΛΑΖΑΡΟΣ</t>
  </si>
  <si>
    <t>ΑΖ777433</t>
  </si>
  <si>
    <t>887-885-884-883-888-889-890-891-892-893-894-895-896-882-886</t>
  </si>
  <si>
    <t>ΜΙΣΙΑ ΚΑΡΑΚΟΥ</t>
  </si>
  <si>
    <t>ΑΙ900798</t>
  </si>
  <si>
    <t>883-884-885-778-779-780-781</t>
  </si>
  <si>
    <t>ΗΓΟΥΜΕΝΟΣ</t>
  </si>
  <si>
    <t>ΑΒ391225</t>
  </si>
  <si>
    <t>885-884-883-888-889-890-891-882-893-892-886-887-896-895-894</t>
  </si>
  <si>
    <t>ΚΥΡΙΑΚΟΠΟΥΛΟΥ</t>
  </si>
  <si>
    <t>ΑΧΙΛΛΕΥΣ</t>
  </si>
  <si>
    <t>ΑΕ997717</t>
  </si>
  <si>
    <t>882-889-890-891</t>
  </si>
  <si>
    <t>ΛΙΤΙΝΑ</t>
  </si>
  <si>
    <t>ΑΕ141273</t>
  </si>
  <si>
    <t>889-890-891-888-882-893-892</t>
  </si>
  <si>
    <t>ΧΑΡΙΣΗΣ</t>
  </si>
  <si>
    <t>ΑΗ013822</t>
  </si>
  <si>
    <t>889-891-888-890-882-892-884-883-885-887-893-896-895-894-886</t>
  </si>
  <si>
    <t>ΜΠΟΥΝΤΟΒΟΥ</t>
  </si>
  <si>
    <t>ΑΗ317273</t>
  </si>
  <si>
    <t>1074,5</t>
  </si>
  <si>
    <t>ΒΑΡΣΑΜΑ</t>
  </si>
  <si>
    <t>ΒΑΙΑ</t>
  </si>
  <si>
    <t>ΑΜ416044</t>
  </si>
  <si>
    <t>1074,3</t>
  </si>
  <si>
    <t>894-895-883-884-885</t>
  </si>
  <si>
    <t>ΠΑΠΑΘΕΟΔΩΡΟΥ</t>
  </si>
  <si>
    <t>ΑΗ242822</t>
  </si>
  <si>
    <t>819,5</t>
  </si>
  <si>
    <t>1073,5</t>
  </si>
  <si>
    <t>ΟΛΓΑ-ΧΡΥΣΟΒΑΛΑΝΤΟ</t>
  </si>
  <si>
    <t>ΑΚ489332</t>
  </si>
  <si>
    <t>894-891-890-889-882-886-887-892-895-896-893-888-883-884-885</t>
  </si>
  <si>
    <t>ΓΕΩΡΓΑΛΙΔΟΥ</t>
  </si>
  <si>
    <t>ΧΡΥΣΑΝΘΟΣ</t>
  </si>
  <si>
    <t>ΑΚ287207</t>
  </si>
  <si>
    <t>883-885-884-894-895-893-888-889-890-891-896-887-882-892-886</t>
  </si>
  <si>
    <t>ΝΑΤΣΗ</t>
  </si>
  <si>
    <t>Ν733792</t>
  </si>
  <si>
    <t>896-884-883-885-895-894-887-892-889-890-891-888-882-886-893</t>
  </si>
  <si>
    <t>ΣΚΛΗΒΑΓΚΟΥ</t>
  </si>
  <si>
    <t>Π741781</t>
  </si>
  <si>
    <t>889-890-888-891-892-884-886-894-895-887-893</t>
  </si>
  <si>
    <t>ΒΟΗΘΟΠΟΥΛΟΥ</t>
  </si>
  <si>
    <t>ΙΟΡΔΑΝΗΣ</t>
  </si>
  <si>
    <t>ΑΕ671385</t>
  </si>
  <si>
    <t>ΓΚΙΡΔΑΣ</t>
  </si>
  <si>
    <t>ΑΗ155357</t>
  </si>
  <si>
    <t>883-885-884-894-895-896-887-893-892-886-888-889-890-891-882</t>
  </si>
  <si>
    <t>ΠΑΝΤΑΖΗ</t>
  </si>
  <si>
    <t>ΑΜ346889</t>
  </si>
  <si>
    <t>884-883-885-888-889-890-891-882-887-895-896-892</t>
  </si>
  <si>
    <t>ΑΒ079662</t>
  </si>
  <si>
    <t>882-888-889-890-891-892-883-884-885-894-895-896-886-887-893</t>
  </si>
  <si>
    <t>ΔΑΛΑΜΑΓΚΑ</t>
  </si>
  <si>
    <t>ΑΗ562549</t>
  </si>
  <si>
    <t>890-889-891-888-882-759-757-786-787-794-796-764-758-793-790-788-795-791-789-785-760-792-765</t>
  </si>
  <si>
    <t>ΑΡΧΙΤΕΚΤΟΝΙΔΟΥ</t>
  </si>
  <si>
    <t xml:space="preserve">ΔΕΣΠΟΙΝΑ </t>
  </si>
  <si>
    <t>ΑΖ145805</t>
  </si>
  <si>
    <t>885-884-883-894-895-887</t>
  </si>
  <si>
    <t>ΝΤΙΚΟΣ</t>
  </si>
  <si>
    <t>ΧΡΙΣΤΟΦΟΡΟΣ</t>
  </si>
  <si>
    <t>ΚΑΡΟΛΟΣ-ΓΕΩΡΓΙΟΣ</t>
  </si>
  <si>
    <t>ΑΒ731957</t>
  </si>
  <si>
    <t>ΓΩΓΟΥ</t>
  </si>
  <si>
    <t>Ν899656</t>
  </si>
  <si>
    <t>888-889-891-882-883-884-885-892-893-894-895-887-886-896</t>
  </si>
  <si>
    <t>ΦΛΩΡΟΠΟΥΛΟΥ</t>
  </si>
  <si>
    <t>ΑΗ219065</t>
  </si>
  <si>
    <t>1006,5</t>
  </si>
  <si>
    <t>1056,5</t>
  </si>
  <si>
    <t>882-883-884-885-888-889-890-891-892-893-894-895-896-886-887</t>
  </si>
  <si>
    <t>Αρβανιτίδη</t>
  </si>
  <si>
    <t>Αναστάσιος</t>
  </si>
  <si>
    <t>ΑΒ321017</t>
  </si>
  <si>
    <t>ΑΝΤΩΝΟΠΟΥΛΟΥ</t>
  </si>
  <si>
    <t>ΑΖ082400</t>
  </si>
  <si>
    <t>890-889-891-882</t>
  </si>
  <si>
    <t>ΣΙΑΜΑ</t>
  </si>
  <si>
    <t>ΑΜ753878</t>
  </si>
  <si>
    <t>891-889-882-890</t>
  </si>
  <si>
    <t>ΑΘΑΝΑΣΙΟΥ</t>
  </si>
  <si>
    <t>ΣΩΣΑΝΝΑ</t>
  </si>
  <si>
    <t>ΑΙ811851</t>
  </si>
  <si>
    <t>864,6</t>
  </si>
  <si>
    <t>1053,6</t>
  </si>
  <si>
    <t>887-896-895-894-883-884-885-892-891-890-889-888-882-893-886</t>
  </si>
  <si>
    <t>ΤΣΙΜΙΑΚΑΚΗ</t>
  </si>
  <si>
    <t>ΑΙ622772</t>
  </si>
  <si>
    <t>ΚΑΜΙΣΑΚΗ</t>
  </si>
  <si>
    <t>ΑΖ977632</t>
  </si>
  <si>
    <t>ΑΜΠΕΡΙΑΔΟΥ</t>
  </si>
  <si>
    <t>ΙΠΠΟΚΡΑΤΗΣ</t>
  </si>
  <si>
    <t>Τ823443</t>
  </si>
  <si>
    <t>ΖΙΩΓΑ</t>
  </si>
  <si>
    <t>ΑΑ432505</t>
  </si>
  <si>
    <t>883-884-885-882-888-890-891-892-893</t>
  </si>
  <si>
    <t>ΚΥΡΑΤΖΗ</t>
  </si>
  <si>
    <t>ΝΙΝΑ</t>
  </si>
  <si>
    <t>ΑΙ192837</t>
  </si>
  <si>
    <t>995,5</t>
  </si>
  <si>
    <t>1045,5</t>
  </si>
  <si>
    <t>885-884-883-895-896-887</t>
  </si>
  <si>
    <t>ΚΩΝΣΤΑΝΤΗ</t>
  </si>
  <si>
    <t>ΑΗ740277</t>
  </si>
  <si>
    <t>888-891-889-890-883-884-885-892-893-894-895-882-886-887</t>
  </si>
  <si>
    <t>ΜΩΥΣΙΑΔΟΥ</t>
  </si>
  <si>
    <t>ΑΙ716898</t>
  </si>
  <si>
    <t>896-884-883</t>
  </si>
  <si>
    <t>ΣΟΜΑΔΗ</t>
  </si>
  <si>
    <t>ΑΗ333444</t>
  </si>
  <si>
    <t>894-895-884-885</t>
  </si>
  <si>
    <t>ΜΕΝΕΓΑ</t>
  </si>
  <si>
    <t>ΛΥΓΕΡΗ</t>
  </si>
  <si>
    <t>ΑΗ570644</t>
  </si>
  <si>
    <t>890-889-888-891-760-757-758-759</t>
  </si>
  <si>
    <t>ΧΟΡΤΗΣ</t>
  </si>
  <si>
    <t>ΦΙΛΙΠΠΟΣ</t>
  </si>
  <si>
    <t>ΑΜ239819</t>
  </si>
  <si>
    <t>ΜΗΝΑ</t>
  </si>
  <si>
    <t>Π256521</t>
  </si>
  <si>
    <t>890-882-889-891-896-883-884-885-888</t>
  </si>
  <si>
    <t>ΜΑΡΚΟΠΟΥΛΟΥ</t>
  </si>
  <si>
    <t>ΑΗ545559</t>
  </si>
  <si>
    <t>882-888-889-890-891-892-883-885-884-893-886-887-894-895-896</t>
  </si>
  <si>
    <t>ΑΘΑΝΑΣΟΠΟΥΛΟΥ</t>
  </si>
  <si>
    <t>ΑΚ327372</t>
  </si>
  <si>
    <t>883-884</t>
  </si>
  <si>
    <t>ΟΙΚΟΝΟΜΟΥ</t>
  </si>
  <si>
    <t>ΑΗ954273</t>
  </si>
  <si>
    <t>981,2</t>
  </si>
  <si>
    <t>1023,2</t>
  </si>
  <si>
    <t>ΤΣΙΑΤΟΥΡΑ</t>
  </si>
  <si>
    <t>ΧΑΡΟΥΛΑ</t>
  </si>
  <si>
    <t>ΑΝ030011</t>
  </si>
  <si>
    <t>891-888-890-882</t>
  </si>
  <si>
    <t>ΔΡΕΜΣΙΖΗ</t>
  </si>
  <si>
    <t>ΑΕ131929</t>
  </si>
  <si>
    <t>ΚΟΥΡΛΑΜΠΑ'</t>
  </si>
  <si>
    <t>ΑΒ506975</t>
  </si>
  <si>
    <t>891-888-882-889-890-892-883-884-885-887-893-886-894-895-896</t>
  </si>
  <si>
    <t>ΤΡΙΑΝΤΑΦΥΛΛΟΥ</t>
  </si>
  <si>
    <t>ΕΛΙΝΑ-ΑΔΑ</t>
  </si>
  <si>
    <t>ΑΖ083898</t>
  </si>
  <si>
    <t>1009,8</t>
  </si>
  <si>
    <t>889-890-891-882-894-888-892-885-884-883-895-896-887-893-886</t>
  </si>
  <si>
    <t>ΤΑΣΙΑ</t>
  </si>
  <si>
    <t>ΑΒ104469</t>
  </si>
  <si>
    <t>889-891-888-890-882-883-884-885-892</t>
  </si>
  <si>
    <t>ΗΡΑΚΛΕΟΥΣ</t>
  </si>
  <si>
    <t>ΗΡΑΚΛΗΣ</t>
  </si>
  <si>
    <t>883-884-885-887-894-895-896</t>
  </si>
  <si>
    <t>ΜΑΝΙΑΚΑ</t>
  </si>
  <si>
    <t>Χ475734</t>
  </si>
  <si>
    <t>883-884-885-894-895-887-896-888-889-890-891-893-892-882</t>
  </si>
  <si>
    <t>BAZALIDU</t>
  </si>
  <si>
    <t>MARTINA</t>
  </si>
  <si>
    <t>ΓΙΡΙ</t>
  </si>
  <si>
    <t>ΚΑΤΕΡΙΝΗ</t>
  </si>
  <si>
    <t>ΑΛΕΞΑΝΔΡΑ</t>
  </si>
  <si>
    <t>ΑΝΕΣΤΗΣ</t>
  </si>
  <si>
    <t>ΑΖ313428</t>
  </si>
  <si>
    <t>895-894-883-884-885-896-889-888</t>
  </si>
  <si>
    <t>ΙΓΓΛΕΖΟΥ</t>
  </si>
  <si>
    <t>ΑΕ062084</t>
  </si>
  <si>
    <t>882-888-889-890-891-892-883-884-885-886-887-893-894-895-896</t>
  </si>
  <si>
    <t>ΛΕΩΝΗ</t>
  </si>
  <si>
    <t>ΑΝ031636</t>
  </si>
  <si>
    <t>ΚΑΣΣΑΜ</t>
  </si>
  <si>
    <t>ΧΑΝΤΙΖΕ</t>
  </si>
  <si>
    <t>ΜΟΧΑΜΕΝΤ ΝΑΑΜΑΝ</t>
  </si>
  <si>
    <t>ΑΜ024129</t>
  </si>
  <si>
    <t>ΚΕΥΣΕΝΙΔΟΥ</t>
  </si>
  <si>
    <t>ΕΥΔΟΞΙΑ</t>
  </si>
  <si>
    <t>ΑΖ385686</t>
  </si>
  <si>
    <t>577,5</t>
  </si>
  <si>
    <t>990,5</t>
  </si>
  <si>
    <t>883-884-885-894-886</t>
  </si>
  <si>
    <t>ΠΛΑΤΙΔΟΥ</t>
  </si>
  <si>
    <t>ΑΑ263124</t>
  </si>
  <si>
    <t>885-884-883-894-895-887-896-892-891-890-889-888-893-882-886</t>
  </si>
  <si>
    <t>ΜΠΑΚΑΛΗ</t>
  </si>
  <si>
    <t>ΑΖ919950</t>
  </si>
  <si>
    <t>986,5</t>
  </si>
  <si>
    <t>767-906-766-905-809-807-783-883-778-781-782-763-811-799-762-884-887-780-894-895-773-774-896-892-886</t>
  </si>
  <si>
    <t>ΚΟΚΟΛΑ</t>
  </si>
  <si>
    <t>ΕΛΕΑΝΝΑ</t>
  </si>
  <si>
    <t>ΑΖ098954</t>
  </si>
  <si>
    <t>ΜΗΝΤΖΑΡΙΔΟΥ</t>
  </si>
  <si>
    <t>ΑΒ166360</t>
  </si>
  <si>
    <t>979,5</t>
  </si>
  <si>
    <t>ΜΟΥΤΣΙΑΝΑ</t>
  </si>
  <si>
    <t>Χ972502</t>
  </si>
  <si>
    <t>811-884-883-885-778-789-780-781-782-763-783-809-807-766-767-775-776-777-893-894-802-803-785-786-787-788-790-791-792-793-794-795-796-895-764-765-757-758-759-760-761-888-889-890-891-814-896-768-769-770-771-772-773-774-806-810-812-813-751-752-753-754-755-756-762-892-800-801-804-805-797-798-784-799-808-882-886-887</t>
  </si>
  <si>
    <t>ΜΟΣΧΟΥ</t>
  </si>
  <si>
    <t>ΘΕΟΠΟΥΛΑ</t>
  </si>
  <si>
    <t>ΑΜ706513</t>
  </si>
  <si>
    <t>969,2</t>
  </si>
  <si>
    <t>882-883-884-885-895-894</t>
  </si>
  <si>
    <t>ΚΑΣΝΑΚΗ</t>
  </si>
  <si>
    <t>Χ894942</t>
  </si>
  <si>
    <t>896-887-894-895-883-884-885-882-888-889-890-891-892-893-886</t>
  </si>
  <si>
    <t>ΜΑΝΟΥΣΑΚΗ</t>
  </si>
  <si>
    <t>Ρ902732</t>
  </si>
  <si>
    <t>967,5</t>
  </si>
  <si>
    <t>893-892-891-890-889-888-886-885-884-883-882-887-894-895</t>
  </si>
  <si>
    <t>Χ938432</t>
  </si>
  <si>
    <t>ΖΥΡΙΔΟΥ</t>
  </si>
  <si>
    <t>ΑΗ415471</t>
  </si>
  <si>
    <t>883-885-884-894-895-893-887-888-889-890-891-896-892-882-886</t>
  </si>
  <si>
    <t>ΔΙΑΒΑΤΗ</t>
  </si>
  <si>
    <t>ΜΑΡΙΑ ΑΝΝΑ</t>
  </si>
  <si>
    <t>ΑΗ754915</t>
  </si>
  <si>
    <t>959,2</t>
  </si>
  <si>
    <t>882-883-884-885-888-889-890-891-893</t>
  </si>
  <si>
    <t>ΓΕΩΡΓΑΝΤΑΣ</t>
  </si>
  <si>
    <t>ΑΒ491508</t>
  </si>
  <si>
    <t>955,5</t>
  </si>
  <si>
    <t>ΤΣΟΥΤΣΟΥΛΙΓΚΑ</t>
  </si>
  <si>
    <t>ΣΟΦΙΑ-ΜΑΡΙΑ</t>
  </si>
  <si>
    <t>ΑΕ805000</t>
  </si>
  <si>
    <t>882-883-884-885-888-889-890-891-892-893</t>
  </si>
  <si>
    <t>ΓΙΑΤΡΑ</t>
  </si>
  <si>
    <t>ΑΔΑΜΑΝΤΙΑ</t>
  </si>
  <si>
    <t>ΑΖ715410</t>
  </si>
  <si>
    <t>892-882-888-889-890-891-893-883-884-896</t>
  </si>
  <si>
    <t>ΦΑΝΑΡΑΣ</t>
  </si>
  <si>
    <t>ΑΒ118141</t>
  </si>
  <si>
    <t>894-895-884-885-883-896-887</t>
  </si>
  <si>
    <t>ΤΖΑΚΗ</t>
  </si>
  <si>
    <t>ΑΑ477209</t>
  </si>
  <si>
    <t>884-883-885-887-894-895-896-882-888-889-890-891-892-893-886</t>
  </si>
  <si>
    <t>ΦΑΙΝΟΡΟΒΑ</t>
  </si>
  <si>
    <t>ΜΑΡΤΙΝΑ</t>
  </si>
  <si>
    <t>ΡΟΔΟΛΦΟΣ</t>
  </si>
  <si>
    <t>ΚΥΡΙΑΚΟΥ</t>
  </si>
  <si>
    <t>Χ990090</t>
  </si>
  <si>
    <t>884-883-885-882</t>
  </si>
  <si>
    <t>ΧΑΤΖΗΠΑΥΛΙΔΗΣ</t>
  </si>
  <si>
    <t>Ξ859042</t>
  </si>
  <si>
    <t>894-895-891-890-889-882-884-888-893-892-896-886-887-885-883</t>
  </si>
  <si>
    <t>ΠΑΝΑΓΙΩΤΙΔΟΥ</t>
  </si>
  <si>
    <t>ΑΝΑΣΤΑΣΙΑ ΑΝΔΡΙΑΝΑ</t>
  </si>
  <si>
    <t>ΑΒ443540</t>
  </si>
  <si>
    <t>885-884-883-891-890-889-882-894-895-887-896-892-893-886</t>
  </si>
  <si>
    <t>ΜΠΑΖΙΝΑ</t>
  </si>
  <si>
    <t>ΑΖ299387</t>
  </si>
  <si>
    <t>887-896-883-884-885-894-895-892-893-891-890</t>
  </si>
  <si>
    <t>ΕΡΜΙΔΟΥ</t>
  </si>
  <si>
    <t>ΑΑ254203</t>
  </si>
  <si>
    <t>ΚΑΤΣΟΥΡΗ</t>
  </si>
  <si>
    <t>ΑΙ622012</t>
  </si>
  <si>
    <t>889-891-890-882-888</t>
  </si>
  <si>
    <t>ΚΟΜΙΔΟΥ</t>
  </si>
  <si>
    <t>ΒΙΚΤΩΡΙΑ</t>
  </si>
  <si>
    <t>ΖΗΣΗΣ</t>
  </si>
  <si>
    <t>Χ379736</t>
  </si>
  <si>
    <t>ΒΑΙΡΛΗ</t>
  </si>
  <si>
    <t xml:space="preserve">ΕΥΑΓΓΕΛΙΑ </t>
  </si>
  <si>
    <t>ΑΙ344597</t>
  </si>
  <si>
    <t>ΣΙΟΥΣΙΟΥΛΟΥΔΗ</t>
  </si>
  <si>
    <t>ΑΕ114069</t>
  </si>
  <si>
    <t>889-888-890-891-884-883-885-895-894-882-887-896-892-893-886</t>
  </si>
  <si>
    <t>ΤΟΡΟΥΝΙΔΟΥ</t>
  </si>
  <si>
    <t>Χ817050</t>
  </si>
  <si>
    <t>884-883-885-894-893-886-887-896-889-890-891-888-892-882</t>
  </si>
  <si>
    <t>ΛΑΖΑΡΟΥ</t>
  </si>
  <si>
    <t>ΑΖ807142</t>
  </si>
  <si>
    <t>890-889-891-888-882-883-884-885-893-892-895-894</t>
  </si>
  <si>
    <t>ΠΑΡΙΣΗ</t>
  </si>
  <si>
    <t xml:space="preserve">ΚΑΛΛΙΟΠΗ ΑΝΔΡΟΝΙΚΗ </t>
  </si>
  <si>
    <t>ΑΑ090603</t>
  </si>
  <si>
    <t>ΧΑΡΙΤΟΣ</t>
  </si>
  <si>
    <t>Π669179</t>
  </si>
  <si>
    <t>Ντεμα</t>
  </si>
  <si>
    <t xml:space="preserve">Κλαρίσα </t>
  </si>
  <si>
    <t xml:space="preserve">Λεωνιδας </t>
  </si>
  <si>
    <t>ΑΚ848547</t>
  </si>
  <si>
    <t>888-891-889-890</t>
  </si>
  <si>
    <t>ΑΕ219242</t>
  </si>
  <si>
    <t>883-884-885-778-779-780-781-782-811-814-937-882-888-889-890-891-786-787-788-789-790-791-792-793-794-795-761-764-765-785-796-757-758-759-760-783-763-801-766-767-807-800-799-808-809-762-784-887-894-895-896-768-769-770-804-936-812-810-806-813-805-893-775-776-777-802-803-892-771-751-752-773-774-753-754-755-756-798-797-886-772</t>
  </si>
  <si>
    <t>ΑΝΤΩΝΑΚΗ</t>
  </si>
  <si>
    <t>Τ398245</t>
  </si>
  <si>
    <t>883-884-885-895-888-889-890-894</t>
  </si>
  <si>
    <t>ΜΠΟΖΟ</t>
  </si>
  <si>
    <t>ΒΙΛΜΑ</t>
  </si>
  <si>
    <t>ΡΟΛΑΝΤ</t>
  </si>
  <si>
    <t>ΑΚ750640</t>
  </si>
  <si>
    <t>888-889-890-891-848-849-850-851-852-853-854-855</t>
  </si>
  <si>
    <t>ΡΑΠΤΗ</t>
  </si>
  <si>
    <t>ΗΛΙΑΝΑ</t>
  </si>
  <si>
    <t>ΑΖ249992</t>
  </si>
  <si>
    <t>ΠΑΠΑΝΤΩΝΙΟΥ</t>
  </si>
  <si>
    <t>ΑΒ227534</t>
  </si>
  <si>
    <t>ΑΙ256286</t>
  </si>
  <si>
    <t>887-885-884</t>
  </si>
  <si>
    <t>ΚΟΡΑΚΑ</t>
  </si>
  <si>
    <t>ΕΥΑΝΘΙΑ</t>
  </si>
  <si>
    <t>ΑΖ157272</t>
  </si>
  <si>
    <t>885-883-884-893-882-888-889-890-891-892</t>
  </si>
  <si>
    <t>ΛΑΜΠΡΟΠΟΥΛΟΥ</t>
  </si>
  <si>
    <t>Φ469872</t>
  </si>
  <si>
    <t>896-887-894-895-883-884-885-882-888-889-890-891-892-893-886-843-835-836-837-838-839-840-841-842-862-844-868-869-834-833-873-874-876-877-878-818-830-831-815-820-821-822-823-824-825-826-827-828-829-845-846-847-848-849-850-851-852-853-854-855-856-857-858-859-863-864-860-865-861-832-875-870-871-872-816-817-819-866-867-879</t>
  </si>
  <si>
    <t>ΧΡΙΣΤΟΠΟΥΛΟΣ</t>
  </si>
  <si>
    <t>ΑΑ976525</t>
  </si>
  <si>
    <t>882-884-891-889-888-893-885-895-886-890-883-896-894-892-887</t>
  </si>
  <si>
    <t>ΦΩΤΙΑΔΟΥ</t>
  </si>
  <si>
    <t>Ρ179016</t>
  </si>
  <si>
    <t>735,9</t>
  </si>
  <si>
    <t>885,9</t>
  </si>
  <si>
    <t>ΤΟΠΟΥΖΙΔΟΥ</t>
  </si>
  <si>
    <t>ΑΕ313204</t>
  </si>
  <si>
    <t>885-883-884-893-894-895-887</t>
  </si>
  <si>
    <t xml:space="preserve"> 887- 894- 895</t>
  </si>
  <si>
    <t>ΜΠΟΥΡΑΤΙΝΟΥ</t>
  </si>
  <si>
    <t>ΑΛΚΗΣΤΙΣ</t>
  </si>
  <si>
    <t>ΑΖ560784</t>
  </si>
  <si>
    <t>890-891-889-882</t>
  </si>
  <si>
    <t>ΠΕΣΙΡΙΔΗ</t>
  </si>
  <si>
    <t>ΑΙ027145</t>
  </si>
  <si>
    <t>890-889-888-891-882-892-885-884-883</t>
  </si>
  <si>
    <t>ΚΟΤΣΙΡΗ</t>
  </si>
  <si>
    <t>ΑΗ216897</t>
  </si>
  <si>
    <t>892-888-889-890-891-882-884-883-885-894-895-896-887-886-893</t>
  </si>
  <si>
    <t>Χ257102</t>
  </si>
  <si>
    <t>896-883-884</t>
  </si>
  <si>
    <t>ΜΟΥΤΣΟΜΠΑΜΠΑ</t>
  </si>
  <si>
    <t>ΕΛΕΝΑ</t>
  </si>
  <si>
    <t>ΑΙ346402</t>
  </si>
  <si>
    <t>894-891-890-889-882</t>
  </si>
  <si>
    <t>ΜΑΡΙΚΑ</t>
  </si>
  <si>
    <t>ΑΜ643240</t>
  </si>
  <si>
    <t>828,3</t>
  </si>
  <si>
    <t>878,3</t>
  </si>
  <si>
    <t>ΜΑΥΡΙΔΟΥ</t>
  </si>
  <si>
    <t>Χ253177</t>
  </si>
  <si>
    <t>883-884-885-895-894</t>
  </si>
  <si>
    <t>ΣΑΓΩΝΑ</t>
  </si>
  <si>
    <t>ΑΗ576815</t>
  </si>
  <si>
    <t>867,9</t>
  </si>
  <si>
    <t>882-888-889-891</t>
  </si>
  <si>
    <t>ΚΑΡΓΑ</t>
  </si>
  <si>
    <t>ΑΜ414610</t>
  </si>
  <si>
    <t>883-885-884</t>
  </si>
  <si>
    <t>ΠΑΤΣΟΥΡΗ</t>
  </si>
  <si>
    <t>ΑΕ640260</t>
  </si>
  <si>
    <t>ΝΕΤΣΟΥ</t>
  </si>
  <si>
    <t>ΠΕΤΡΟΥΛΑ</t>
  </si>
  <si>
    <t>ΑΜ416207</t>
  </si>
  <si>
    <t>883-884-894-895-896-887-892-893-885</t>
  </si>
  <si>
    <t>ΙΣΠΕΡ</t>
  </si>
  <si>
    <t>ΑΜ278921</t>
  </si>
  <si>
    <t>760,1</t>
  </si>
  <si>
    <t>851,1</t>
  </si>
  <si>
    <t>ΠΑΠΑΔΑΤΟΥ</t>
  </si>
  <si>
    <t>Χ440133</t>
  </si>
  <si>
    <t>883-884-885-882-888-889-890-891-892-893</t>
  </si>
  <si>
    <t>ΑΛΕΞΟΠΟΥΛΟΥ</t>
  </si>
  <si>
    <t>ΑΕ635882</t>
  </si>
  <si>
    <t>888-889-890</t>
  </si>
  <si>
    <t>ΑΓΓΕΛΟΠΟΥΛΟΥ</t>
  </si>
  <si>
    <t>ΑΦΡΟΔΙΤΗ</t>
  </si>
  <si>
    <t>ΑΙ225685</t>
  </si>
  <si>
    <t>882-888-889-890-891-892-896-884-885-887-886-883-893-894-895</t>
  </si>
  <si>
    <t>ΠΑΝΑΓΙΩΤΑ- ΕΛΠΙΔΑ</t>
  </si>
  <si>
    <t>ΑΕ160594</t>
  </si>
  <si>
    <t>884-883-885-889-890-891-888-882-892-893</t>
  </si>
  <si>
    <t xml:space="preserve">Τσακίρη </t>
  </si>
  <si>
    <t xml:space="preserve">Αρετούλα </t>
  </si>
  <si>
    <t xml:space="preserve">Απόστολος </t>
  </si>
  <si>
    <t>Φ158375</t>
  </si>
  <si>
    <t>894-889-890-891-883-884-885-886-887-888-893-895-896-892</t>
  </si>
  <si>
    <t>ΠΑΓΙΑΥΛΑ</t>
  </si>
  <si>
    <t>ΑΒ280288</t>
  </si>
  <si>
    <t>ΠΑΓΚΟΠΟΥΛΟΥ</t>
  </si>
  <si>
    <t>ΑΒ329338</t>
  </si>
  <si>
    <t>742,5</t>
  </si>
  <si>
    <t>833,5</t>
  </si>
  <si>
    <t>ΑΖ740203</t>
  </si>
  <si>
    <t>830,5</t>
  </si>
  <si>
    <t>ΑΖ465954</t>
  </si>
  <si>
    <t>883-884-882-888-889-890-891</t>
  </si>
  <si>
    <t>ΜΕΡΙΒΑΝΗ</t>
  </si>
  <si>
    <t>ΙΦΙΓΕΝΕΙΑ</t>
  </si>
  <si>
    <t>ΑΗ771957</t>
  </si>
  <si>
    <t>885-884-883-882-888-889-890-891-892-893-894-895</t>
  </si>
  <si>
    <t>ΣΠΑΝΟΥ</t>
  </si>
  <si>
    <t>Χ875054</t>
  </si>
  <si>
    <t>888-889-890-891-883-884-885-882-894-895-887-886-892-896-893-844-862-875-848-853-847-850-821-822-828-846-854-857-851-856-858-859-852-823-824-820-826-835-836-840-841-842-837-838-871-872-870-816-819-818-830-869-834-831-860-865-861-833-866-873-874-876-877-878-879-867-863</t>
  </si>
  <si>
    <t>ΓΙΑΝΝΑΡΑΚΗΣ</t>
  </si>
  <si>
    <t>Χ519068</t>
  </si>
  <si>
    <t>821,5</t>
  </si>
  <si>
    <t>ΑΗ386243</t>
  </si>
  <si>
    <t>806,5</t>
  </si>
  <si>
    <t>887-895-894-885-884-883</t>
  </si>
  <si>
    <t>ΣΑΜΑΡΤΖΙΔΟΥ</t>
  </si>
  <si>
    <t>ΑΖ852568</t>
  </si>
  <si>
    <t>882-891-889-888-890-892-886-887-895-896-885-884-883-894-893</t>
  </si>
  <si>
    <t>ΜΗΤΣΟΥΛΑ</t>
  </si>
  <si>
    <t>ΑΜ774577</t>
  </si>
  <si>
    <t>892-884-883-885-894-895-887-896-886-893-888-889-890-891-882</t>
  </si>
  <si>
    <t>ΠΑΝΤΕΛΑΚΗΣ</t>
  </si>
  <si>
    <t>ΑΕ971822</t>
  </si>
  <si>
    <t>883-884-885-893</t>
  </si>
  <si>
    <t>ΔΡΟΣΗΣ</t>
  </si>
  <si>
    <t>ΑΜ501683</t>
  </si>
  <si>
    <t>750,2</t>
  </si>
  <si>
    <t>780,2</t>
  </si>
  <si>
    <t>882-889-891</t>
  </si>
  <si>
    <t>ΜΑΡΓΑΡΙΤΗ</t>
  </si>
  <si>
    <t>ΑΒ197869</t>
  </si>
  <si>
    <t>779,9</t>
  </si>
  <si>
    <t>ΧΡΙΣΤΟΔΟΥΛΟΠΟΥΛΟΥ</t>
  </si>
  <si>
    <t>ΜΑΓΔΑΛΙΝΗ</t>
  </si>
  <si>
    <t>ΑΗ717713</t>
  </si>
  <si>
    <t>892-890-889-891</t>
  </si>
  <si>
    <t>ΜΗΤΡΑΚΗΣ ΑΡΓΥΡΙΟΥ</t>
  </si>
  <si>
    <t>ΑΝΔΡΕΑΣ ΕΥΣΤΡΑΤΙΟΣ</t>
  </si>
  <si>
    <t>ΕΥΣΤΡΑΤΙΟΣ</t>
  </si>
  <si>
    <t>ΑΙ399793</t>
  </si>
  <si>
    <t>772,5</t>
  </si>
  <si>
    <t>Χ875939</t>
  </si>
  <si>
    <t>888-889-890-891-883-884-885-894-895-896-892-887-893-886-882</t>
  </si>
  <si>
    <t>ΜΠΟΛΗΣ</t>
  </si>
  <si>
    <t>Χ924000</t>
  </si>
  <si>
    <t>889-890-891-894-882-888-884-885-883-895-887-896-892-886-893</t>
  </si>
  <si>
    <t>ΠΑΝΤΕΛΑΚΗ</t>
  </si>
  <si>
    <t>ΑΡΕΤΗ</t>
  </si>
  <si>
    <t>ΘΕΟΧΑΡΗΣ</t>
  </si>
  <si>
    <t>ΑΒ795575</t>
  </si>
  <si>
    <t>ΣΦΑΚΙΑΝΑΚΗ</t>
  </si>
  <si>
    <t>Χ857694</t>
  </si>
  <si>
    <t>ΜΑΥΡΟΜΑΤΗ</t>
  </si>
  <si>
    <t>Φ483693</t>
  </si>
  <si>
    <t>869-882-883-884-885-889-890-891-892-888-835-836-870-871-837-838-839-840-841-842-815-846-847-858-848-852-854-850-816-817-826-828-861-862-857</t>
  </si>
  <si>
    <t>ΒΑΓΓΕΛΙΝΟΣ</t>
  </si>
  <si>
    <t>Χ765347</t>
  </si>
  <si>
    <t>759,3</t>
  </si>
  <si>
    <t>MITREVA</t>
  </si>
  <si>
    <t>ATANASKA</t>
  </si>
  <si>
    <t>ILIEVA</t>
  </si>
  <si>
    <t>753,5</t>
  </si>
  <si>
    <t>883-884-885-887-896-894-895-882-888-889-891-892-893-886</t>
  </si>
  <si>
    <t>ΤΖΙΒΑ</t>
  </si>
  <si>
    <t>ΑΓΓΕΛΗΣ</t>
  </si>
  <si>
    <t>ΑΖ216924</t>
  </si>
  <si>
    <t>732,6</t>
  </si>
  <si>
    <t>883-884-885-888-889-890-891-892-893</t>
  </si>
  <si>
    <t xml:space="preserve">ΠΑΠΑΔΟΠΟΥΛΟΥ </t>
  </si>
  <si>
    <t>ΜΕΛΑΝΑ</t>
  </si>
  <si>
    <t>ΑΖ162185</t>
  </si>
  <si>
    <t>884-883-885-894-887-895-896-892-893-891-888-890-889-886</t>
  </si>
  <si>
    <t>ΣΤΑΜΟΓΙΩΡΓΟΥ</t>
  </si>
  <si>
    <t>Ρ349150</t>
  </si>
  <si>
    <t>ΓΚΕΡΤΖΑ</t>
  </si>
  <si>
    <t>ΑΒ434001</t>
  </si>
  <si>
    <t>895-894-887-896-884-883-885-893-892-891-890-889-888-886</t>
  </si>
  <si>
    <t>ΣΚΑΝΤΖΟΥ</t>
  </si>
  <si>
    <t>ΑΝ007720</t>
  </si>
  <si>
    <t>888-889-890-891-892-882-884-883-885-887</t>
  </si>
  <si>
    <t>ΠΕΤΛΗ</t>
  </si>
  <si>
    <t>Χ952576</t>
  </si>
  <si>
    <t>ΦΡΑΓΚΟΥΛΗΣ</t>
  </si>
  <si>
    <t>Χ322868</t>
  </si>
  <si>
    <t>890-888-889-891-893-894-885-883-882-887</t>
  </si>
  <si>
    <t>ΠΑΠΑΓΙΑΝΝΟΠΟΥΛΟΥ</t>
  </si>
  <si>
    <t>ΕΥΤΕΡΠΗ</t>
  </si>
  <si>
    <t>ΚΩΣΤΑΝΤΙΝΟΣ</t>
  </si>
  <si>
    <t>ΑΗ202074</t>
  </si>
  <si>
    <t>610,5</t>
  </si>
  <si>
    <t>652,5</t>
  </si>
  <si>
    <t>892-890</t>
  </si>
  <si>
    <t>ΣΤΑΥΡΟΠΟΥΛΟΥ</t>
  </si>
  <si>
    <t>ΝΙΚΗΤΑΣ</t>
  </si>
  <si>
    <t>ΑΒ080189</t>
  </si>
  <si>
    <t>889-890-892-882</t>
  </si>
  <si>
    <t>ΚΑΛΟΓΕΡΑΣ</t>
  </si>
  <si>
    <t>ΑΒ644238</t>
  </si>
  <si>
    <t>882-888-889-890-891-892</t>
  </si>
  <si>
    <t>ΓΙΑΝΝΕΛΟΣ</t>
  </si>
  <si>
    <t>Χ796356</t>
  </si>
  <si>
    <t>ΑΗ072550</t>
  </si>
  <si>
    <t>522,5</t>
  </si>
  <si>
    <t>614,5</t>
  </si>
  <si>
    <t>890-889-891-888</t>
  </si>
  <si>
    <t>ΣΑΚΚΟΥ</t>
  </si>
  <si>
    <t>Τ465076</t>
  </si>
  <si>
    <t>884-894-895-887</t>
  </si>
  <si>
    <t>ΒΑΧΤΑΝΙΔΟΥ</t>
  </si>
  <si>
    <t>ΚΥΡΙΑΚΟΣ</t>
  </si>
  <si>
    <t>ΑΗ368155</t>
  </si>
  <si>
    <t>ΑΣΗΜΑΚΟΠΟΥΛΟΥ</t>
  </si>
  <si>
    <t>ΑΖ708978</t>
  </si>
  <si>
    <t>882-889-890-891-892-883-884-885-888-895-896-893-887-894-886</t>
  </si>
  <si>
    <t>ΑΝΔΡΕΑΔΑΚΗ</t>
  </si>
  <si>
    <t>ΑΕ514291</t>
  </si>
  <si>
    <t>890-888-891-889</t>
  </si>
  <si>
    <t>ΠΟΛΙΤΣΗ</t>
  </si>
  <si>
    <t>Χ999238</t>
  </si>
  <si>
    <t>882-883-884-885-888-889-890-893-891-892</t>
  </si>
  <si>
    <t>ΚΟΝΤΟΥΛΗ</t>
  </si>
  <si>
    <t>ΣΤΑΜΟΥΛΗΣ</t>
  </si>
  <si>
    <t>Σ106688</t>
  </si>
  <si>
    <t>882-888-889-890-891-892-886-883-884-885-894-895-896-887-893</t>
  </si>
  <si>
    <t>ΚΑΡΑΓΚΙΟΖΑΚΗ</t>
  </si>
  <si>
    <t>ΑΙ880635</t>
  </si>
  <si>
    <t>896-884-883-885-888-889-890-891-892-893-882-887-895-894-886</t>
  </si>
  <si>
    <t>ΨΑΡΑΔΕΛΛΗΣ ΚΟΝΤΗΣ</t>
  </si>
  <si>
    <t>ΑΗ003035</t>
  </si>
  <si>
    <t>892-891-888-890-889-882</t>
  </si>
  <si>
    <t>ΓΑΤΟΠΟΥΛΟΥ</t>
  </si>
  <si>
    <t>ΑΘΗΝΑ</t>
  </si>
  <si>
    <t>ΑΕ850537</t>
  </si>
  <si>
    <t>884-883-885-894-895-893-888-889-890-891-882-892-896-887-886</t>
  </si>
  <si>
    <t>ΠΑΠΑΡΙΖΟΣ</t>
  </si>
  <si>
    <t>ΑΖ299511</t>
  </si>
  <si>
    <t>ΜΠΑΚΟΥΡΟΥ</t>
  </si>
  <si>
    <t>ΑΚ957093</t>
  </si>
  <si>
    <t>467,5</t>
  </si>
  <si>
    <t>509,5</t>
  </si>
  <si>
    <t>882-888-889-890-891-883-884-885-892-887-893-896-894-895-886</t>
  </si>
  <si>
    <t>ΧΑΤΖΙΚΟΥ</t>
  </si>
  <si>
    <t>ΑΚ135537</t>
  </si>
  <si>
    <t>452,1</t>
  </si>
  <si>
    <t>886-889-890-891-882</t>
  </si>
  <si>
    <t>ΝΑΣΚΑ</t>
  </si>
  <si>
    <t>ΑΚ306234</t>
  </si>
  <si>
    <t>883-884-885-882-888-889-890-891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</si>
  <si>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</si>
  <si>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</si>
  <si>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</si>
  <si>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</si>
  <si>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</si>
  <si>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</si>
  <si>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</si>
  <si>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</si>
  <si>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</si>
  <si>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</si>
  <si>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11:ΑΡΙΘΜΟΣ ΜΗΝΩΝ ΕΜΠΕΙΡΙΑΣ</t>
  </si>
  <si>
    <t>12:ΜΟΝΑΔΕΣ ΓΙΑ ΤΗΝ ΕΜΠΕΙΡΙΑ</t>
  </si>
  <si>
    <t>13:ΚΩΔΙΚΟΣ ΕΝΤΟΠΙΟΤΗΤΑΣ (8 ΨΥΧΙΑΤΡΙΚΕΣ ΔΟΜΕΣ, ΕΚΑ - 50% ΑΝΔΡΩΝ)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</si>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</sst>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7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1518</v>
      </c>
      <c r="C8" t="s">
        <v>13</v>
      </c>
      <c r="D8" t="s">
        <v>14</v>
      </c>
      <c r="E8" t="s">
        <v>15</v>
      </c>
      <c r="F8" t="s">
        <v>16</v>
      </c>
      <c r="G8" t="str">
        <f>"00024480"</f>
        <v>00024480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V8">
        <v>0</v>
      </c>
      <c r="W8" t="s">
        <v>18</v>
      </c>
    </row>
    <row r="9" spans="1:23" x14ac:dyDescent="0.25">
      <c r="H9" t="s">
        <v>19</v>
      </c>
    </row>
    <row r="10" spans="1:23" x14ac:dyDescent="0.25">
      <c r="A10">
        <v>2</v>
      </c>
      <c r="B10">
        <v>2841</v>
      </c>
      <c r="C10" t="s">
        <v>20</v>
      </c>
      <c r="D10" t="s">
        <v>21</v>
      </c>
      <c r="E10" t="s">
        <v>22</v>
      </c>
      <c r="F10" t="s">
        <v>23</v>
      </c>
      <c r="G10" t="str">
        <f>"00087028"</f>
        <v>00087028</v>
      </c>
      <c r="H10" t="s">
        <v>24</v>
      </c>
      <c r="I10">
        <v>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235</v>
      </c>
      <c r="S10">
        <v>588</v>
      </c>
      <c r="V10">
        <v>1</v>
      </c>
      <c r="W10" t="s">
        <v>25</v>
      </c>
    </row>
    <row r="11" spans="1:23" x14ac:dyDescent="0.25">
      <c r="H11" t="s">
        <v>26</v>
      </c>
    </row>
    <row r="12" spans="1:23" x14ac:dyDescent="0.25">
      <c r="A12">
        <v>3</v>
      </c>
      <c r="B12">
        <v>5634</v>
      </c>
      <c r="C12" t="s">
        <v>27</v>
      </c>
      <c r="D12" t="s">
        <v>28</v>
      </c>
      <c r="E12" t="s">
        <v>29</v>
      </c>
      <c r="F12" t="s">
        <v>30</v>
      </c>
      <c r="G12" t="str">
        <f>"00070364"</f>
        <v>00070364</v>
      </c>
      <c r="H12" t="s">
        <v>31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248</v>
      </c>
      <c r="S12">
        <v>588</v>
      </c>
      <c r="T12">
        <v>6</v>
      </c>
      <c r="U12">
        <v>894</v>
      </c>
      <c r="V12">
        <v>0</v>
      </c>
      <c r="W12" t="s">
        <v>32</v>
      </c>
    </row>
    <row r="13" spans="1:23" x14ac:dyDescent="0.25">
      <c r="H13">
        <v>894</v>
      </c>
    </row>
    <row r="14" spans="1:23" x14ac:dyDescent="0.25">
      <c r="A14">
        <v>4</v>
      </c>
      <c r="B14">
        <v>9635</v>
      </c>
      <c r="C14" t="s">
        <v>33</v>
      </c>
      <c r="D14" t="s">
        <v>34</v>
      </c>
      <c r="E14" t="s">
        <v>35</v>
      </c>
      <c r="F14" t="s">
        <v>36</v>
      </c>
      <c r="G14" t="str">
        <f>"201102000558"</f>
        <v>201102000558</v>
      </c>
      <c r="H14" t="s">
        <v>37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73</v>
      </c>
      <c r="S14">
        <v>511</v>
      </c>
      <c r="V14">
        <v>0</v>
      </c>
      <c r="W14" t="s">
        <v>38</v>
      </c>
    </row>
    <row r="15" spans="1:23" x14ac:dyDescent="0.25">
      <c r="H15" t="s">
        <v>39</v>
      </c>
    </row>
    <row r="16" spans="1:23" x14ac:dyDescent="0.25">
      <c r="A16">
        <v>5</v>
      </c>
      <c r="B16">
        <v>3436</v>
      </c>
      <c r="C16" t="s">
        <v>40</v>
      </c>
      <c r="D16" t="s">
        <v>41</v>
      </c>
      <c r="E16" t="s">
        <v>42</v>
      </c>
      <c r="F16" t="s">
        <v>43</v>
      </c>
      <c r="G16" t="str">
        <f>"201510003243"</f>
        <v>201510003243</v>
      </c>
      <c r="H16" t="s">
        <v>44</v>
      </c>
      <c r="I16">
        <v>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165</v>
      </c>
      <c r="S16">
        <v>588</v>
      </c>
      <c r="V16">
        <v>0</v>
      </c>
      <c r="W16" t="s">
        <v>45</v>
      </c>
    </row>
    <row r="17" spans="1:23" x14ac:dyDescent="0.25">
      <c r="H17" t="s">
        <v>46</v>
      </c>
    </row>
    <row r="18" spans="1:23" x14ac:dyDescent="0.25">
      <c r="A18">
        <v>6</v>
      </c>
      <c r="B18">
        <v>8647</v>
      </c>
      <c r="C18" t="s">
        <v>47</v>
      </c>
      <c r="D18" t="s">
        <v>48</v>
      </c>
      <c r="E18" t="s">
        <v>49</v>
      </c>
      <c r="F18" t="s">
        <v>50</v>
      </c>
      <c r="G18" t="str">
        <f>"00093784"</f>
        <v>00093784</v>
      </c>
      <c r="H18" t="s">
        <v>51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167</v>
      </c>
      <c r="S18">
        <v>588</v>
      </c>
      <c r="V18">
        <v>0</v>
      </c>
      <c r="W18" t="s">
        <v>52</v>
      </c>
    </row>
    <row r="19" spans="1:23" x14ac:dyDescent="0.25">
      <c r="H19" t="s">
        <v>53</v>
      </c>
    </row>
    <row r="20" spans="1:23" x14ac:dyDescent="0.25">
      <c r="A20">
        <v>7</v>
      </c>
      <c r="B20">
        <v>6143</v>
      </c>
      <c r="C20" t="s">
        <v>54</v>
      </c>
      <c r="D20" t="s">
        <v>41</v>
      </c>
      <c r="E20" t="s">
        <v>22</v>
      </c>
      <c r="F20" t="s">
        <v>55</v>
      </c>
      <c r="G20" t="str">
        <f>"00018375"</f>
        <v>00018375</v>
      </c>
      <c r="H20" t="s">
        <v>56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152</v>
      </c>
      <c r="S20">
        <v>588</v>
      </c>
      <c r="V20">
        <v>0</v>
      </c>
      <c r="W20" t="s">
        <v>57</v>
      </c>
    </row>
    <row r="21" spans="1:23" x14ac:dyDescent="0.25">
      <c r="H21" t="s">
        <v>58</v>
      </c>
    </row>
    <row r="22" spans="1:23" x14ac:dyDescent="0.25">
      <c r="A22">
        <v>8</v>
      </c>
      <c r="B22">
        <v>4478</v>
      </c>
      <c r="C22" t="s">
        <v>59</v>
      </c>
      <c r="D22" t="s">
        <v>41</v>
      </c>
      <c r="E22" t="s">
        <v>60</v>
      </c>
      <c r="F22" t="s">
        <v>61</v>
      </c>
      <c r="G22" t="str">
        <f>"201511029188"</f>
        <v>201511029188</v>
      </c>
      <c r="H22" t="s">
        <v>62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89</v>
      </c>
      <c r="S22">
        <v>588</v>
      </c>
      <c r="V22">
        <v>0</v>
      </c>
      <c r="W22" t="s">
        <v>63</v>
      </c>
    </row>
    <row r="23" spans="1:23" x14ac:dyDescent="0.25">
      <c r="H23" t="s">
        <v>64</v>
      </c>
    </row>
    <row r="24" spans="1:23" x14ac:dyDescent="0.25">
      <c r="A24">
        <v>9</v>
      </c>
      <c r="B24">
        <v>5184</v>
      </c>
      <c r="C24" t="s">
        <v>65</v>
      </c>
      <c r="D24" t="s">
        <v>66</v>
      </c>
      <c r="E24" t="s">
        <v>67</v>
      </c>
      <c r="F24" t="s">
        <v>68</v>
      </c>
      <c r="G24" t="str">
        <f>"201511013024"</f>
        <v>201511013024</v>
      </c>
      <c r="H24">
        <v>1100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54</v>
      </c>
      <c r="S24">
        <v>378</v>
      </c>
      <c r="V24">
        <v>0</v>
      </c>
      <c r="W24">
        <v>1628</v>
      </c>
    </row>
    <row r="25" spans="1:23" x14ac:dyDescent="0.25">
      <c r="H25" t="s">
        <v>69</v>
      </c>
    </row>
    <row r="26" spans="1:23" x14ac:dyDescent="0.25">
      <c r="A26">
        <v>10</v>
      </c>
      <c r="B26">
        <v>9805</v>
      </c>
      <c r="C26" t="s">
        <v>70</v>
      </c>
      <c r="D26" t="s">
        <v>71</v>
      </c>
      <c r="E26" t="s">
        <v>72</v>
      </c>
      <c r="F26" t="s">
        <v>73</v>
      </c>
      <c r="G26" t="str">
        <f>"00103468"</f>
        <v>00103468</v>
      </c>
      <c r="H26" t="s">
        <v>74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170</v>
      </c>
      <c r="S26">
        <v>588</v>
      </c>
      <c r="V26">
        <v>0</v>
      </c>
      <c r="W26" t="s">
        <v>75</v>
      </c>
    </row>
    <row r="27" spans="1:23" x14ac:dyDescent="0.25">
      <c r="H27" t="s">
        <v>76</v>
      </c>
    </row>
    <row r="28" spans="1:23" x14ac:dyDescent="0.25">
      <c r="A28">
        <v>11</v>
      </c>
      <c r="B28">
        <v>1402</v>
      </c>
      <c r="C28" t="s">
        <v>77</v>
      </c>
      <c r="D28" t="s">
        <v>14</v>
      </c>
      <c r="E28" t="s">
        <v>29</v>
      </c>
      <c r="F28" t="s">
        <v>78</v>
      </c>
      <c r="G28" t="str">
        <f>"00022650"</f>
        <v>00022650</v>
      </c>
      <c r="H28" t="s">
        <v>79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125</v>
      </c>
      <c r="S28">
        <v>588</v>
      </c>
      <c r="V28">
        <v>2</v>
      </c>
      <c r="W28" t="s">
        <v>80</v>
      </c>
    </row>
    <row r="29" spans="1:23" x14ac:dyDescent="0.25">
      <c r="H29" t="s">
        <v>81</v>
      </c>
    </row>
    <row r="30" spans="1:23" x14ac:dyDescent="0.25">
      <c r="A30">
        <v>12</v>
      </c>
      <c r="B30">
        <v>4403</v>
      </c>
      <c r="C30" t="s">
        <v>82</v>
      </c>
      <c r="D30" t="s">
        <v>28</v>
      </c>
      <c r="E30" t="s">
        <v>83</v>
      </c>
      <c r="F30" t="s">
        <v>84</v>
      </c>
      <c r="G30" t="str">
        <f>"00021010"</f>
        <v>00021010</v>
      </c>
      <c r="H30" t="s">
        <v>85</v>
      </c>
      <c r="I30">
        <v>0</v>
      </c>
      <c r="J30">
        <v>30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156</v>
      </c>
      <c r="S30">
        <v>588</v>
      </c>
      <c r="V30">
        <v>0</v>
      </c>
      <c r="W30" t="s">
        <v>86</v>
      </c>
    </row>
    <row r="31" spans="1:23" x14ac:dyDescent="0.25">
      <c r="H31" t="s">
        <v>87</v>
      </c>
    </row>
    <row r="32" spans="1:23" x14ac:dyDescent="0.25">
      <c r="A32">
        <v>13</v>
      </c>
      <c r="B32">
        <v>8443</v>
      </c>
      <c r="C32" t="s">
        <v>88</v>
      </c>
      <c r="D32" t="s">
        <v>89</v>
      </c>
      <c r="E32" t="s">
        <v>42</v>
      </c>
      <c r="F32" t="s">
        <v>90</v>
      </c>
      <c r="G32" t="str">
        <f>"00069673"</f>
        <v>00069673</v>
      </c>
      <c r="H32" t="s">
        <v>85</v>
      </c>
      <c r="I32">
        <v>0</v>
      </c>
      <c r="J32">
        <v>30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163</v>
      </c>
      <c r="S32">
        <v>588</v>
      </c>
      <c r="V32">
        <v>0</v>
      </c>
      <c r="W32" t="s">
        <v>86</v>
      </c>
    </row>
    <row r="33" spans="1:23" x14ac:dyDescent="0.25">
      <c r="H33" t="s">
        <v>91</v>
      </c>
    </row>
    <row r="34" spans="1:23" x14ac:dyDescent="0.25">
      <c r="A34">
        <v>14</v>
      </c>
      <c r="B34">
        <v>5997</v>
      </c>
      <c r="C34" t="s">
        <v>92</v>
      </c>
      <c r="D34" t="s">
        <v>93</v>
      </c>
      <c r="E34" t="s">
        <v>29</v>
      </c>
      <c r="F34" t="s">
        <v>94</v>
      </c>
      <c r="G34" t="str">
        <f>"00013610"</f>
        <v>00013610</v>
      </c>
      <c r="H34" t="s">
        <v>95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158</v>
      </c>
      <c r="S34">
        <v>588</v>
      </c>
      <c r="V34">
        <v>0</v>
      </c>
      <c r="W34" t="s">
        <v>96</v>
      </c>
    </row>
    <row r="35" spans="1:23" x14ac:dyDescent="0.25">
      <c r="H35" t="s">
        <v>97</v>
      </c>
    </row>
    <row r="36" spans="1:23" x14ac:dyDescent="0.25">
      <c r="A36">
        <v>15</v>
      </c>
      <c r="B36">
        <v>846</v>
      </c>
      <c r="C36" t="s">
        <v>98</v>
      </c>
      <c r="D36" t="s">
        <v>99</v>
      </c>
      <c r="E36" t="s">
        <v>22</v>
      </c>
      <c r="F36" t="s">
        <v>100</v>
      </c>
      <c r="G36" t="str">
        <f>"00022875"</f>
        <v>00022875</v>
      </c>
      <c r="H36">
        <v>880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131</v>
      </c>
      <c r="S36">
        <v>588</v>
      </c>
      <c r="V36">
        <v>0</v>
      </c>
      <c r="W36">
        <v>1618</v>
      </c>
    </row>
    <row r="37" spans="1:23" x14ac:dyDescent="0.25">
      <c r="H37">
        <v>888</v>
      </c>
    </row>
    <row r="38" spans="1:23" x14ac:dyDescent="0.25">
      <c r="A38">
        <v>16</v>
      </c>
      <c r="B38">
        <v>10338</v>
      </c>
      <c r="C38" t="s">
        <v>101</v>
      </c>
      <c r="D38" t="s">
        <v>102</v>
      </c>
      <c r="E38" t="s">
        <v>103</v>
      </c>
      <c r="F38" t="s">
        <v>104</v>
      </c>
      <c r="G38" t="str">
        <f>"00052110"</f>
        <v>00052110</v>
      </c>
      <c r="H38">
        <v>979</v>
      </c>
      <c r="I38">
        <v>0</v>
      </c>
      <c r="J38">
        <v>50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105</v>
      </c>
      <c r="S38">
        <v>588</v>
      </c>
      <c r="T38">
        <v>6</v>
      </c>
      <c r="U38" t="s">
        <v>105</v>
      </c>
      <c r="V38">
        <v>0</v>
      </c>
      <c r="W38">
        <v>1617</v>
      </c>
    </row>
    <row r="39" spans="1:23" x14ac:dyDescent="0.25">
      <c r="H39" t="s">
        <v>106</v>
      </c>
    </row>
    <row r="40" spans="1:23" x14ac:dyDescent="0.25">
      <c r="A40">
        <v>17</v>
      </c>
      <c r="B40">
        <v>6520</v>
      </c>
      <c r="C40" t="s">
        <v>107</v>
      </c>
      <c r="D40" t="s">
        <v>108</v>
      </c>
      <c r="E40" t="s">
        <v>29</v>
      </c>
      <c r="F40" t="s">
        <v>109</v>
      </c>
      <c r="G40" t="str">
        <f>"201511035268"</f>
        <v>201511035268</v>
      </c>
      <c r="H40" t="s">
        <v>110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168</v>
      </c>
      <c r="S40">
        <v>588</v>
      </c>
      <c r="T40">
        <v>6</v>
      </c>
      <c r="U40" t="s">
        <v>111</v>
      </c>
      <c r="V40">
        <v>0</v>
      </c>
      <c r="W40" t="s">
        <v>112</v>
      </c>
    </row>
    <row r="41" spans="1:23" x14ac:dyDescent="0.25">
      <c r="H41" t="s">
        <v>113</v>
      </c>
    </row>
    <row r="42" spans="1:23" x14ac:dyDescent="0.25">
      <c r="A42">
        <v>18</v>
      </c>
      <c r="B42">
        <v>6520</v>
      </c>
      <c r="C42" t="s">
        <v>107</v>
      </c>
      <c r="D42" t="s">
        <v>108</v>
      </c>
      <c r="E42" t="s">
        <v>29</v>
      </c>
      <c r="F42" t="s">
        <v>109</v>
      </c>
      <c r="G42" t="str">
        <f>"201511035268"</f>
        <v>201511035268</v>
      </c>
      <c r="H42" t="s">
        <v>110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168</v>
      </c>
      <c r="S42">
        <v>588</v>
      </c>
      <c r="V42">
        <v>0</v>
      </c>
      <c r="W42" t="s">
        <v>112</v>
      </c>
    </row>
    <row r="43" spans="1:23" x14ac:dyDescent="0.25">
      <c r="H43" t="s">
        <v>113</v>
      </c>
    </row>
    <row r="44" spans="1:23" x14ac:dyDescent="0.25">
      <c r="A44">
        <v>19</v>
      </c>
      <c r="B44">
        <v>7125</v>
      </c>
      <c r="C44" t="s">
        <v>114</v>
      </c>
      <c r="D44" t="s">
        <v>99</v>
      </c>
      <c r="E44" t="s">
        <v>115</v>
      </c>
      <c r="F44" t="s">
        <v>116</v>
      </c>
      <c r="G44" t="str">
        <f>"201102000188"</f>
        <v>201102000188</v>
      </c>
      <c r="H44" t="s">
        <v>110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103</v>
      </c>
      <c r="S44">
        <v>588</v>
      </c>
      <c r="V44">
        <v>0</v>
      </c>
      <c r="W44" t="s">
        <v>112</v>
      </c>
    </row>
    <row r="45" spans="1:23" x14ac:dyDescent="0.25">
      <c r="H45" t="s">
        <v>117</v>
      </c>
    </row>
    <row r="46" spans="1:23" x14ac:dyDescent="0.25">
      <c r="A46">
        <v>20</v>
      </c>
      <c r="B46">
        <v>1263</v>
      </c>
      <c r="C46" t="s">
        <v>118</v>
      </c>
      <c r="D46" t="s">
        <v>119</v>
      </c>
      <c r="E46" t="s">
        <v>120</v>
      </c>
      <c r="F46" t="s">
        <v>121</v>
      </c>
      <c r="G46" t="str">
        <f>"00024095"</f>
        <v>00024095</v>
      </c>
      <c r="H46" t="s">
        <v>122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113</v>
      </c>
      <c r="S46">
        <v>588</v>
      </c>
      <c r="V46">
        <v>0</v>
      </c>
      <c r="W46" t="s">
        <v>123</v>
      </c>
    </row>
    <row r="47" spans="1:23" x14ac:dyDescent="0.25">
      <c r="H47" t="s">
        <v>124</v>
      </c>
    </row>
    <row r="48" spans="1:23" x14ac:dyDescent="0.25">
      <c r="A48">
        <v>21</v>
      </c>
      <c r="B48">
        <v>258</v>
      </c>
      <c r="C48" t="s">
        <v>125</v>
      </c>
      <c r="D48" t="s">
        <v>126</v>
      </c>
      <c r="E48" t="s">
        <v>35</v>
      </c>
      <c r="F48" t="s">
        <v>127</v>
      </c>
      <c r="G48" t="str">
        <f>"00019414"</f>
        <v>00019414</v>
      </c>
      <c r="H48">
        <v>935</v>
      </c>
      <c r="I48">
        <v>0</v>
      </c>
      <c r="J48">
        <v>70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96</v>
      </c>
      <c r="S48">
        <v>588</v>
      </c>
      <c r="V48">
        <v>0</v>
      </c>
      <c r="W48">
        <v>1593</v>
      </c>
    </row>
    <row r="49" spans="1:23" x14ac:dyDescent="0.25">
      <c r="H49" t="s">
        <v>76</v>
      </c>
    </row>
    <row r="50" spans="1:23" x14ac:dyDescent="0.25">
      <c r="A50">
        <v>22</v>
      </c>
      <c r="B50">
        <v>6468</v>
      </c>
      <c r="C50" t="s">
        <v>128</v>
      </c>
      <c r="D50" t="s">
        <v>129</v>
      </c>
      <c r="E50" t="s">
        <v>42</v>
      </c>
      <c r="F50" t="s">
        <v>130</v>
      </c>
      <c r="G50" t="str">
        <f>"00053757"</f>
        <v>00053757</v>
      </c>
      <c r="H50" t="s">
        <v>131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150</v>
      </c>
      <c r="S50">
        <v>588</v>
      </c>
      <c r="V50">
        <v>0</v>
      </c>
      <c r="W50" t="s">
        <v>132</v>
      </c>
    </row>
    <row r="51" spans="1:23" x14ac:dyDescent="0.25">
      <c r="H51" t="s">
        <v>133</v>
      </c>
    </row>
    <row r="52" spans="1:23" x14ac:dyDescent="0.25">
      <c r="A52">
        <v>23</v>
      </c>
      <c r="B52">
        <v>175</v>
      </c>
      <c r="C52" t="s">
        <v>134</v>
      </c>
      <c r="D52" t="s">
        <v>135</v>
      </c>
      <c r="E52" t="s">
        <v>136</v>
      </c>
      <c r="F52" t="s">
        <v>137</v>
      </c>
      <c r="G52" t="str">
        <f>"201511033788"</f>
        <v>201511033788</v>
      </c>
      <c r="H52">
        <v>847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181</v>
      </c>
      <c r="S52">
        <v>588</v>
      </c>
      <c r="V52">
        <v>0</v>
      </c>
      <c r="W52">
        <v>1585</v>
      </c>
    </row>
    <row r="53" spans="1:23" x14ac:dyDescent="0.25">
      <c r="H53" t="s">
        <v>138</v>
      </c>
    </row>
    <row r="54" spans="1:23" x14ac:dyDescent="0.25">
      <c r="A54">
        <v>24</v>
      </c>
      <c r="B54">
        <v>175</v>
      </c>
      <c r="C54" t="s">
        <v>134</v>
      </c>
      <c r="D54" t="s">
        <v>135</v>
      </c>
      <c r="E54" t="s">
        <v>136</v>
      </c>
      <c r="F54" t="s">
        <v>137</v>
      </c>
      <c r="G54" t="str">
        <f>"201511033788"</f>
        <v>201511033788</v>
      </c>
      <c r="H54">
        <v>847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181</v>
      </c>
      <c r="S54">
        <v>588</v>
      </c>
      <c r="T54">
        <v>6</v>
      </c>
      <c r="U54">
        <v>887</v>
      </c>
      <c r="V54">
        <v>0</v>
      </c>
      <c r="W54">
        <v>1585</v>
      </c>
    </row>
    <row r="55" spans="1:23" x14ac:dyDescent="0.25">
      <c r="H55" t="s">
        <v>138</v>
      </c>
    </row>
    <row r="56" spans="1:23" x14ac:dyDescent="0.25">
      <c r="A56">
        <v>25</v>
      </c>
      <c r="B56">
        <v>9715</v>
      </c>
      <c r="C56" t="s">
        <v>139</v>
      </c>
      <c r="D56" t="s">
        <v>140</v>
      </c>
      <c r="E56" t="s">
        <v>42</v>
      </c>
      <c r="F56" t="s">
        <v>141</v>
      </c>
      <c r="G56" t="str">
        <f>"00042433"</f>
        <v>00042433</v>
      </c>
      <c r="H56">
        <v>1100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69</v>
      </c>
      <c r="S56">
        <v>483</v>
      </c>
      <c r="V56">
        <v>0</v>
      </c>
      <c r="W56">
        <v>1583</v>
      </c>
    </row>
    <row r="57" spans="1:23" x14ac:dyDescent="0.25">
      <c r="H57" t="s">
        <v>142</v>
      </c>
    </row>
    <row r="58" spans="1:23" x14ac:dyDescent="0.25">
      <c r="A58">
        <v>26</v>
      </c>
      <c r="B58">
        <v>485</v>
      </c>
      <c r="C58" t="s">
        <v>143</v>
      </c>
      <c r="D58" t="s">
        <v>144</v>
      </c>
      <c r="E58" t="s">
        <v>145</v>
      </c>
      <c r="F58" t="s">
        <v>146</v>
      </c>
      <c r="G58" t="str">
        <f>"201511025565"</f>
        <v>201511025565</v>
      </c>
      <c r="H58">
        <v>836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123</v>
      </c>
      <c r="S58">
        <v>588</v>
      </c>
      <c r="V58">
        <v>0</v>
      </c>
      <c r="W58">
        <v>1574</v>
      </c>
    </row>
    <row r="59" spans="1:23" x14ac:dyDescent="0.25">
      <c r="H59" t="s">
        <v>147</v>
      </c>
    </row>
    <row r="60" spans="1:23" x14ac:dyDescent="0.25">
      <c r="A60">
        <v>27</v>
      </c>
      <c r="B60">
        <v>10291</v>
      </c>
      <c r="C60" t="s">
        <v>148</v>
      </c>
      <c r="D60" t="s">
        <v>149</v>
      </c>
      <c r="E60" t="s">
        <v>150</v>
      </c>
      <c r="F60" t="s">
        <v>151</v>
      </c>
      <c r="G60" t="str">
        <f>"201511037077"</f>
        <v>201511037077</v>
      </c>
      <c r="H60">
        <v>1100</v>
      </c>
      <c r="I60">
        <v>150</v>
      </c>
      <c r="J60">
        <v>30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41</v>
      </c>
      <c r="S60">
        <v>287</v>
      </c>
      <c r="V60">
        <v>0</v>
      </c>
      <c r="W60">
        <v>1567</v>
      </c>
    </row>
    <row r="61" spans="1:23" x14ac:dyDescent="0.25">
      <c r="H61" t="s">
        <v>152</v>
      </c>
    </row>
    <row r="62" spans="1:23" x14ac:dyDescent="0.25">
      <c r="A62">
        <v>28</v>
      </c>
      <c r="B62">
        <v>10130</v>
      </c>
      <c r="C62" t="s">
        <v>153</v>
      </c>
      <c r="D62" t="s">
        <v>154</v>
      </c>
      <c r="E62" t="s">
        <v>115</v>
      </c>
      <c r="F62" t="s">
        <v>155</v>
      </c>
      <c r="G62" t="str">
        <f>"00073838"</f>
        <v>00073838</v>
      </c>
      <c r="H62" t="s">
        <v>156</v>
      </c>
      <c r="I62">
        <v>150</v>
      </c>
      <c r="J62">
        <v>30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93</v>
      </c>
      <c r="S62">
        <v>588</v>
      </c>
      <c r="V62">
        <v>0</v>
      </c>
      <c r="W62" t="s">
        <v>157</v>
      </c>
    </row>
    <row r="63" spans="1:23" x14ac:dyDescent="0.25">
      <c r="H63" t="s">
        <v>158</v>
      </c>
    </row>
    <row r="64" spans="1:23" x14ac:dyDescent="0.25">
      <c r="A64">
        <v>29</v>
      </c>
      <c r="B64">
        <v>1798</v>
      </c>
      <c r="C64" t="s">
        <v>159</v>
      </c>
      <c r="D64" t="s">
        <v>160</v>
      </c>
      <c r="E64" t="s">
        <v>161</v>
      </c>
      <c r="F64" t="s">
        <v>162</v>
      </c>
      <c r="G64" t="str">
        <f>"00070318"</f>
        <v>00070318</v>
      </c>
      <c r="H64" t="s">
        <v>163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245</v>
      </c>
      <c r="S64">
        <v>588</v>
      </c>
      <c r="V64">
        <v>1</v>
      </c>
      <c r="W64" t="s">
        <v>164</v>
      </c>
    </row>
    <row r="65" spans="1:23" x14ac:dyDescent="0.25">
      <c r="H65" t="s">
        <v>58</v>
      </c>
    </row>
    <row r="66" spans="1:23" x14ac:dyDescent="0.25">
      <c r="A66">
        <v>30</v>
      </c>
      <c r="B66">
        <v>430</v>
      </c>
      <c r="C66" t="s">
        <v>165</v>
      </c>
      <c r="D66" t="s">
        <v>166</v>
      </c>
      <c r="E66" t="s">
        <v>167</v>
      </c>
      <c r="F66" t="s">
        <v>168</v>
      </c>
      <c r="G66" t="str">
        <f>"00017720"</f>
        <v>00017720</v>
      </c>
      <c r="H66">
        <v>1023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77</v>
      </c>
      <c r="S66">
        <v>539</v>
      </c>
      <c r="V66">
        <v>0</v>
      </c>
      <c r="W66">
        <v>1562</v>
      </c>
    </row>
    <row r="67" spans="1:23" x14ac:dyDescent="0.25">
      <c r="H67" t="s">
        <v>169</v>
      </c>
    </row>
    <row r="68" spans="1:23" x14ac:dyDescent="0.25">
      <c r="A68">
        <v>31</v>
      </c>
      <c r="B68">
        <v>4083</v>
      </c>
      <c r="C68" t="s">
        <v>170</v>
      </c>
      <c r="D68" t="s">
        <v>154</v>
      </c>
      <c r="E68" t="s">
        <v>171</v>
      </c>
      <c r="F68" t="s">
        <v>172</v>
      </c>
      <c r="G68" t="str">
        <f>"201511006960"</f>
        <v>201511006960</v>
      </c>
      <c r="H68">
        <v>935</v>
      </c>
      <c r="I68">
        <v>0</v>
      </c>
      <c r="J68">
        <v>30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84</v>
      </c>
      <c r="S68">
        <v>588</v>
      </c>
      <c r="V68">
        <v>0</v>
      </c>
      <c r="W68">
        <v>1553</v>
      </c>
    </row>
    <row r="69" spans="1:23" x14ac:dyDescent="0.25">
      <c r="H69" t="s">
        <v>173</v>
      </c>
    </row>
    <row r="70" spans="1:23" x14ac:dyDescent="0.25">
      <c r="A70">
        <v>32</v>
      </c>
      <c r="B70">
        <v>889</v>
      </c>
      <c r="C70" t="s">
        <v>174</v>
      </c>
      <c r="D70" t="s">
        <v>175</v>
      </c>
      <c r="E70" t="s">
        <v>60</v>
      </c>
      <c r="F70" t="s">
        <v>176</v>
      </c>
      <c r="G70" t="str">
        <f>"201511021566"</f>
        <v>201511021566</v>
      </c>
      <c r="H70">
        <v>935</v>
      </c>
      <c r="I70">
        <v>0</v>
      </c>
      <c r="J70">
        <v>30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102</v>
      </c>
      <c r="S70">
        <v>588</v>
      </c>
      <c r="V70">
        <v>0</v>
      </c>
      <c r="W70">
        <v>1553</v>
      </c>
    </row>
    <row r="71" spans="1:23" x14ac:dyDescent="0.25">
      <c r="H71" t="s">
        <v>177</v>
      </c>
    </row>
    <row r="72" spans="1:23" x14ac:dyDescent="0.25">
      <c r="A72">
        <v>33</v>
      </c>
      <c r="B72">
        <v>3581</v>
      </c>
      <c r="C72" t="s">
        <v>178</v>
      </c>
      <c r="D72" t="s">
        <v>93</v>
      </c>
      <c r="E72" t="s">
        <v>179</v>
      </c>
      <c r="F72" t="s">
        <v>180</v>
      </c>
      <c r="G72" t="str">
        <f>"201511037316"</f>
        <v>201511037316</v>
      </c>
      <c r="H72" t="s">
        <v>181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84</v>
      </c>
      <c r="S72">
        <v>588</v>
      </c>
      <c r="T72">
        <v>6</v>
      </c>
      <c r="U72" t="s">
        <v>105</v>
      </c>
      <c r="V72">
        <v>0</v>
      </c>
      <c r="W72" t="s">
        <v>182</v>
      </c>
    </row>
    <row r="73" spans="1:23" x14ac:dyDescent="0.25">
      <c r="H73" t="s">
        <v>183</v>
      </c>
    </row>
    <row r="74" spans="1:23" x14ac:dyDescent="0.25">
      <c r="A74">
        <v>34</v>
      </c>
      <c r="B74">
        <v>3581</v>
      </c>
      <c r="C74" t="s">
        <v>178</v>
      </c>
      <c r="D74" t="s">
        <v>93</v>
      </c>
      <c r="E74" t="s">
        <v>179</v>
      </c>
      <c r="F74" t="s">
        <v>180</v>
      </c>
      <c r="G74" t="str">
        <f>"201511037316"</f>
        <v>201511037316</v>
      </c>
      <c r="H74" t="s">
        <v>181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84</v>
      </c>
      <c r="S74">
        <v>588</v>
      </c>
      <c r="V74">
        <v>0</v>
      </c>
      <c r="W74" t="s">
        <v>182</v>
      </c>
    </row>
    <row r="75" spans="1:23" x14ac:dyDescent="0.25">
      <c r="H75" t="s">
        <v>183</v>
      </c>
    </row>
    <row r="76" spans="1:23" x14ac:dyDescent="0.25">
      <c r="A76">
        <v>35</v>
      </c>
      <c r="B76">
        <v>8587</v>
      </c>
      <c r="C76" t="s">
        <v>184</v>
      </c>
      <c r="D76" t="s">
        <v>185</v>
      </c>
      <c r="E76" t="s">
        <v>60</v>
      </c>
      <c r="F76" t="s">
        <v>186</v>
      </c>
      <c r="G76" t="str">
        <f>"00020806"</f>
        <v>00020806</v>
      </c>
      <c r="H76">
        <v>913</v>
      </c>
      <c r="I76">
        <v>0</v>
      </c>
      <c r="J76">
        <v>50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122</v>
      </c>
      <c r="S76">
        <v>588</v>
      </c>
      <c r="V76">
        <v>0</v>
      </c>
      <c r="W76">
        <v>1551</v>
      </c>
    </row>
    <row r="77" spans="1:23" x14ac:dyDescent="0.25">
      <c r="H77" t="s">
        <v>187</v>
      </c>
    </row>
    <row r="78" spans="1:23" x14ac:dyDescent="0.25">
      <c r="A78">
        <v>36</v>
      </c>
      <c r="B78">
        <v>6824</v>
      </c>
      <c r="C78" t="s">
        <v>188</v>
      </c>
      <c r="D78" t="s">
        <v>189</v>
      </c>
      <c r="E78" t="s">
        <v>190</v>
      </c>
      <c r="F78" t="s">
        <v>191</v>
      </c>
      <c r="G78" t="str">
        <f>"201511007260"</f>
        <v>201511007260</v>
      </c>
      <c r="H78" t="s">
        <v>192</v>
      </c>
      <c r="I78">
        <v>150</v>
      </c>
      <c r="J78">
        <v>30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169</v>
      </c>
      <c r="S78">
        <v>588</v>
      </c>
      <c r="T78">
        <v>6</v>
      </c>
      <c r="U78" t="s">
        <v>105</v>
      </c>
      <c r="V78">
        <v>0</v>
      </c>
      <c r="W78" t="s">
        <v>193</v>
      </c>
    </row>
    <row r="79" spans="1:23" x14ac:dyDescent="0.25">
      <c r="H79" t="s">
        <v>194</v>
      </c>
    </row>
    <row r="80" spans="1:23" x14ac:dyDescent="0.25">
      <c r="A80">
        <v>37</v>
      </c>
      <c r="B80">
        <v>6824</v>
      </c>
      <c r="C80" t="s">
        <v>188</v>
      </c>
      <c r="D80" t="s">
        <v>189</v>
      </c>
      <c r="E80" t="s">
        <v>190</v>
      </c>
      <c r="F80" t="s">
        <v>191</v>
      </c>
      <c r="G80" t="str">
        <f>"201511007260"</f>
        <v>201511007260</v>
      </c>
      <c r="H80" t="s">
        <v>192</v>
      </c>
      <c r="I80">
        <v>150</v>
      </c>
      <c r="J80">
        <v>30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169</v>
      </c>
      <c r="S80">
        <v>588</v>
      </c>
      <c r="V80">
        <v>0</v>
      </c>
      <c r="W80" t="s">
        <v>193</v>
      </c>
    </row>
    <row r="81" spans="1:23" x14ac:dyDescent="0.25">
      <c r="H81" t="s">
        <v>194</v>
      </c>
    </row>
    <row r="82" spans="1:23" x14ac:dyDescent="0.25">
      <c r="A82">
        <v>38</v>
      </c>
      <c r="B82">
        <v>5614</v>
      </c>
      <c r="C82" t="s">
        <v>195</v>
      </c>
      <c r="D82" t="s">
        <v>196</v>
      </c>
      <c r="E82" t="s">
        <v>197</v>
      </c>
      <c r="F82" t="s">
        <v>198</v>
      </c>
      <c r="G82" t="str">
        <f>"201511027005"</f>
        <v>201511027005</v>
      </c>
      <c r="H82" t="s">
        <v>199</v>
      </c>
      <c r="I82">
        <v>0</v>
      </c>
      <c r="J82">
        <v>70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213</v>
      </c>
      <c r="S82">
        <v>588</v>
      </c>
      <c r="V82">
        <v>0</v>
      </c>
      <c r="W82" t="s">
        <v>200</v>
      </c>
    </row>
    <row r="83" spans="1:23" x14ac:dyDescent="0.25">
      <c r="H83" t="s">
        <v>201</v>
      </c>
    </row>
    <row r="84" spans="1:23" x14ac:dyDescent="0.25">
      <c r="A84">
        <v>39</v>
      </c>
      <c r="B84">
        <v>7061</v>
      </c>
      <c r="C84" t="s">
        <v>202</v>
      </c>
      <c r="D84" t="s">
        <v>93</v>
      </c>
      <c r="E84" t="s">
        <v>190</v>
      </c>
      <c r="F84" t="s">
        <v>203</v>
      </c>
      <c r="G84" t="str">
        <f>"00073878"</f>
        <v>00073878</v>
      </c>
      <c r="H84" t="s">
        <v>204</v>
      </c>
      <c r="I84">
        <v>0</v>
      </c>
      <c r="J84">
        <v>30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61</v>
      </c>
      <c r="S84">
        <v>427</v>
      </c>
      <c r="V84">
        <v>0</v>
      </c>
      <c r="W84" t="s">
        <v>205</v>
      </c>
    </row>
    <row r="85" spans="1:23" x14ac:dyDescent="0.25">
      <c r="H85" t="s">
        <v>206</v>
      </c>
    </row>
    <row r="86" spans="1:23" x14ac:dyDescent="0.25">
      <c r="A86">
        <v>40</v>
      </c>
      <c r="B86">
        <v>10303</v>
      </c>
      <c r="C86" t="s">
        <v>207</v>
      </c>
      <c r="D86" t="s">
        <v>185</v>
      </c>
      <c r="E86" t="s">
        <v>208</v>
      </c>
      <c r="F86" t="s">
        <v>209</v>
      </c>
      <c r="G86" t="str">
        <f>"00072001"</f>
        <v>00072001</v>
      </c>
      <c r="H86" t="s">
        <v>210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121</v>
      </c>
      <c r="S86">
        <v>588</v>
      </c>
      <c r="V86">
        <v>0</v>
      </c>
      <c r="W86" t="s">
        <v>211</v>
      </c>
    </row>
    <row r="87" spans="1:23" x14ac:dyDescent="0.25">
      <c r="H87" t="s">
        <v>212</v>
      </c>
    </row>
    <row r="88" spans="1:23" x14ac:dyDescent="0.25">
      <c r="A88">
        <v>41</v>
      </c>
      <c r="B88">
        <v>9212</v>
      </c>
      <c r="C88" t="s">
        <v>213</v>
      </c>
      <c r="D88" t="s">
        <v>214</v>
      </c>
      <c r="E88" t="s">
        <v>190</v>
      </c>
      <c r="F88" t="s">
        <v>215</v>
      </c>
      <c r="G88" t="str">
        <f>"00094691"</f>
        <v>00094691</v>
      </c>
      <c r="H88" t="s">
        <v>216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204</v>
      </c>
      <c r="S88">
        <v>588</v>
      </c>
      <c r="V88">
        <v>0</v>
      </c>
      <c r="W88" t="s">
        <v>217</v>
      </c>
    </row>
    <row r="89" spans="1:23" x14ac:dyDescent="0.25">
      <c r="H89">
        <v>888</v>
      </c>
    </row>
    <row r="90" spans="1:23" x14ac:dyDescent="0.25">
      <c r="A90">
        <v>42</v>
      </c>
      <c r="B90">
        <v>10265</v>
      </c>
      <c r="C90" t="s">
        <v>218</v>
      </c>
      <c r="D90" t="s">
        <v>71</v>
      </c>
      <c r="E90" t="s">
        <v>29</v>
      </c>
      <c r="F90" t="s">
        <v>219</v>
      </c>
      <c r="G90" t="str">
        <f>"00068634"</f>
        <v>00068634</v>
      </c>
      <c r="H90">
        <v>946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178</v>
      </c>
      <c r="S90">
        <v>588</v>
      </c>
      <c r="V90">
        <v>0</v>
      </c>
      <c r="W90">
        <v>1534</v>
      </c>
    </row>
    <row r="91" spans="1:23" x14ac:dyDescent="0.25">
      <c r="H91" t="s">
        <v>220</v>
      </c>
    </row>
    <row r="92" spans="1:23" x14ac:dyDescent="0.25">
      <c r="A92">
        <v>43</v>
      </c>
      <c r="B92">
        <v>9643</v>
      </c>
      <c r="C92" t="s">
        <v>221</v>
      </c>
      <c r="D92" t="s">
        <v>222</v>
      </c>
      <c r="E92" t="s">
        <v>42</v>
      </c>
      <c r="F92" t="s">
        <v>223</v>
      </c>
      <c r="G92" t="str">
        <f>"00074803"</f>
        <v>00074803</v>
      </c>
      <c r="H92" t="s">
        <v>17</v>
      </c>
      <c r="I92">
        <v>150</v>
      </c>
      <c r="J92">
        <v>30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42</v>
      </c>
      <c r="S92">
        <v>294</v>
      </c>
      <c r="V92">
        <v>0</v>
      </c>
      <c r="W92" t="s">
        <v>224</v>
      </c>
    </row>
    <row r="93" spans="1:23" x14ac:dyDescent="0.25">
      <c r="H93" t="s">
        <v>225</v>
      </c>
    </row>
    <row r="94" spans="1:23" x14ac:dyDescent="0.25">
      <c r="A94">
        <v>44</v>
      </c>
      <c r="B94">
        <v>2275</v>
      </c>
      <c r="C94" t="s">
        <v>226</v>
      </c>
      <c r="D94" t="s">
        <v>227</v>
      </c>
      <c r="E94" t="s">
        <v>190</v>
      </c>
      <c r="F94" t="s">
        <v>228</v>
      </c>
      <c r="G94" t="str">
        <f>"00022683"</f>
        <v>00022683</v>
      </c>
      <c r="H94" t="s">
        <v>229</v>
      </c>
      <c r="I94">
        <v>0</v>
      </c>
      <c r="J94">
        <v>30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150</v>
      </c>
      <c r="S94">
        <v>588</v>
      </c>
      <c r="V94">
        <v>0</v>
      </c>
      <c r="W94" t="s">
        <v>230</v>
      </c>
    </row>
    <row r="95" spans="1:23" x14ac:dyDescent="0.25">
      <c r="H95" t="s">
        <v>231</v>
      </c>
    </row>
    <row r="96" spans="1:23" x14ac:dyDescent="0.25">
      <c r="A96">
        <v>45</v>
      </c>
      <c r="B96">
        <v>2777</v>
      </c>
      <c r="C96" t="s">
        <v>232</v>
      </c>
      <c r="D96" t="s">
        <v>233</v>
      </c>
      <c r="E96" t="s">
        <v>29</v>
      </c>
      <c r="F96" t="s">
        <v>234</v>
      </c>
      <c r="G96" t="str">
        <f>"00083306"</f>
        <v>00083306</v>
      </c>
      <c r="H96">
        <v>979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79</v>
      </c>
      <c r="S96">
        <v>553</v>
      </c>
      <c r="V96">
        <v>1</v>
      </c>
      <c r="W96">
        <v>1532</v>
      </c>
    </row>
    <row r="97" spans="1:23" x14ac:dyDescent="0.25">
      <c r="H97" t="s">
        <v>142</v>
      </c>
    </row>
    <row r="98" spans="1:23" x14ac:dyDescent="0.25">
      <c r="A98">
        <v>46</v>
      </c>
      <c r="B98">
        <v>7007</v>
      </c>
      <c r="C98" t="s">
        <v>235</v>
      </c>
      <c r="D98" t="s">
        <v>93</v>
      </c>
      <c r="E98" t="s">
        <v>208</v>
      </c>
      <c r="F98" t="s">
        <v>236</v>
      </c>
      <c r="G98" t="str">
        <f>"201506004107"</f>
        <v>201506004107</v>
      </c>
      <c r="H98" t="s">
        <v>204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64</v>
      </c>
      <c r="S98">
        <v>448</v>
      </c>
      <c r="V98">
        <v>1</v>
      </c>
      <c r="W98" t="s">
        <v>237</v>
      </c>
    </row>
    <row r="99" spans="1:23" x14ac:dyDescent="0.25">
      <c r="H99" t="s">
        <v>142</v>
      </c>
    </row>
    <row r="100" spans="1:23" x14ac:dyDescent="0.25">
      <c r="A100">
        <v>47</v>
      </c>
      <c r="B100">
        <v>6832</v>
      </c>
      <c r="C100" t="s">
        <v>238</v>
      </c>
      <c r="D100" t="s">
        <v>41</v>
      </c>
      <c r="E100" t="s">
        <v>239</v>
      </c>
      <c r="F100" t="s">
        <v>240</v>
      </c>
      <c r="G100" t="str">
        <f>"201511028534"</f>
        <v>201511028534</v>
      </c>
      <c r="H100" t="s">
        <v>241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260</v>
      </c>
      <c r="S100">
        <v>588</v>
      </c>
      <c r="V100">
        <v>0</v>
      </c>
      <c r="W100" t="s">
        <v>242</v>
      </c>
    </row>
    <row r="101" spans="1:23" x14ac:dyDescent="0.25">
      <c r="H101" t="s">
        <v>243</v>
      </c>
    </row>
    <row r="102" spans="1:23" x14ac:dyDescent="0.25">
      <c r="A102">
        <v>48</v>
      </c>
      <c r="B102">
        <v>10093</v>
      </c>
      <c r="C102" t="s">
        <v>244</v>
      </c>
      <c r="D102" t="s">
        <v>245</v>
      </c>
      <c r="E102" t="s">
        <v>190</v>
      </c>
      <c r="F102" t="s">
        <v>246</v>
      </c>
      <c r="G102" t="str">
        <f>"201511034515"</f>
        <v>201511034515</v>
      </c>
      <c r="H102">
        <v>1034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70</v>
      </c>
      <c r="S102">
        <v>490</v>
      </c>
      <c r="V102">
        <v>0</v>
      </c>
      <c r="W102">
        <v>1524</v>
      </c>
    </row>
    <row r="103" spans="1:23" x14ac:dyDescent="0.25">
      <c r="H103" t="s">
        <v>247</v>
      </c>
    </row>
    <row r="104" spans="1:23" x14ac:dyDescent="0.25">
      <c r="A104">
        <v>49</v>
      </c>
      <c r="B104">
        <v>5572</v>
      </c>
      <c r="C104" t="s">
        <v>248</v>
      </c>
      <c r="D104" t="s">
        <v>249</v>
      </c>
      <c r="E104" t="s">
        <v>250</v>
      </c>
      <c r="F104" t="s">
        <v>251</v>
      </c>
      <c r="G104" t="str">
        <f>"201012000130"</f>
        <v>201012000130</v>
      </c>
      <c r="H104">
        <v>1089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62</v>
      </c>
      <c r="S104">
        <v>434</v>
      </c>
      <c r="V104">
        <v>0</v>
      </c>
      <c r="W104">
        <v>1523</v>
      </c>
    </row>
    <row r="105" spans="1:23" x14ac:dyDescent="0.25">
      <c r="H105" t="s">
        <v>252</v>
      </c>
    </row>
    <row r="106" spans="1:23" x14ac:dyDescent="0.25">
      <c r="A106">
        <v>50</v>
      </c>
      <c r="B106">
        <v>226</v>
      </c>
      <c r="C106" t="s">
        <v>253</v>
      </c>
      <c r="D106" t="s">
        <v>254</v>
      </c>
      <c r="E106" t="s">
        <v>72</v>
      </c>
      <c r="F106" t="s">
        <v>255</v>
      </c>
      <c r="G106" t="str">
        <f>"201511029184"</f>
        <v>201511029184</v>
      </c>
      <c r="H106">
        <v>715</v>
      </c>
      <c r="I106">
        <v>150</v>
      </c>
      <c r="J106">
        <v>70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148</v>
      </c>
      <c r="S106">
        <v>588</v>
      </c>
      <c r="V106">
        <v>0</v>
      </c>
      <c r="W106">
        <v>1523</v>
      </c>
    </row>
    <row r="107" spans="1:23" x14ac:dyDescent="0.25">
      <c r="H107" t="s">
        <v>256</v>
      </c>
    </row>
    <row r="108" spans="1:23" x14ac:dyDescent="0.25">
      <c r="A108">
        <v>51</v>
      </c>
      <c r="B108">
        <v>3549</v>
      </c>
      <c r="C108" t="s">
        <v>232</v>
      </c>
      <c r="D108" t="s">
        <v>126</v>
      </c>
      <c r="E108" t="s">
        <v>29</v>
      </c>
      <c r="F108" t="s">
        <v>257</v>
      </c>
      <c r="G108" t="str">
        <f>"200807000182"</f>
        <v>200807000182</v>
      </c>
      <c r="H108" t="s">
        <v>24</v>
      </c>
      <c r="I108">
        <v>0</v>
      </c>
      <c r="J108">
        <v>50</v>
      </c>
      <c r="K108">
        <v>0</v>
      </c>
      <c r="L108">
        <v>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49</v>
      </c>
      <c r="S108">
        <v>343</v>
      </c>
      <c r="V108">
        <v>0</v>
      </c>
      <c r="W108" t="s">
        <v>258</v>
      </c>
    </row>
    <row r="109" spans="1:23" x14ac:dyDescent="0.25">
      <c r="H109" t="s">
        <v>259</v>
      </c>
    </row>
    <row r="110" spans="1:23" x14ac:dyDescent="0.25">
      <c r="A110">
        <v>52</v>
      </c>
      <c r="B110">
        <v>7890</v>
      </c>
      <c r="C110" t="s">
        <v>260</v>
      </c>
      <c r="D110" t="s">
        <v>261</v>
      </c>
      <c r="E110" t="s">
        <v>83</v>
      </c>
      <c r="F110" t="s">
        <v>262</v>
      </c>
      <c r="G110" t="str">
        <f>"201511041423"</f>
        <v>201511041423</v>
      </c>
      <c r="H110" t="s">
        <v>263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69</v>
      </c>
      <c r="S110">
        <v>483</v>
      </c>
      <c r="V110">
        <v>0</v>
      </c>
      <c r="W110" t="s">
        <v>264</v>
      </c>
    </row>
    <row r="111" spans="1:23" x14ac:dyDescent="0.25">
      <c r="H111" t="s">
        <v>265</v>
      </c>
    </row>
    <row r="112" spans="1:23" x14ac:dyDescent="0.25">
      <c r="A112">
        <v>53</v>
      </c>
      <c r="B112">
        <v>5062</v>
      </c>
      <c r="C112" t="s">
        <v>266</v>
      </c>
      <c r="D112" t="s">
        <v>267</v>
      </c>
      <c r="E112" t="s">
        <v>268</v>
      </c>
      <c r="F112" t="s">
        <v>269</v>
      </c>
      <c r="G112" t="str">
        <f>"00036555"</f>
        <v>00036555</v>
      </c>
      <c r="H112" t="s">
        <v>270</v>
      </c>
      <c r="I112">
        <v>0</v>
      </c>
      <c r="J112">
        <v>30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106</v>
      </c>
      <c r="S112">
        <v>588</v>
      </c>
      <c r="V112">
        <v>0</v>
      </c>
      <c r="W112" t="s">
        <v>271</v>
      </c>
    </row>
    <row r="113" spans="1:23" x14ac:dyDescent="0.25">
      <c r="H113" t="s">
        <v>272</v>
      </c>
    </row>
    <row r="114" spans="1:23" x14ac:dyDescent="0.25">
      <c r="A114">
        <v>54</v>
      </c>
      <c r="B114">
        <v>7794</v>
      </c>
      <c r="C114" t="s">
        <v>273</v>
      </c>
      <c r="D114" t="s">
        <v>274</v>
      </c>
      <c r="E114" t="s">
        <v>275</v>
      </c>
      <c r="F114" t="s">
        <v>276</v>
      </c>
      <c r="G114" t="str">
        <f>"201502001075"</f>
        <v>201502001075</v>
      </c>
      <c r="H114" t="s">
        <v>277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88</v>
      </c>
      <c r="S114">
        <v>588</v>
      </c>
      <c r="V114">
        <v>2</v>
      </c>
      <c r="W114" t="s">
        <v>278</v>
      </c>
    </row>
    <row r="115" spans="1:23" x14ac:dyDescent="0.25">
      <c r="H115" t="s">
        <v>256</v>
      </c>
    </row>
    <row r="116" spans="1:23" x14ac:dyDescent="0.25">
      <c r="A116">
        <v>55</v>
      </c>
      <c r="B116">
        <v>3512</v>
      </c>
      <c r="C116" t="s">
        <v>279</v>
      </c>
      <c r="D116" t="s">
        <v>280</v>
      </c>
      <c r="E116" t="s">
        <v>281</v>
      </c>
      <c r="F116" t="s">
        <v>282</v>
      </c>
      <c r="G116" t="str">
        <f>"00046863"</f>
        <v>00046863</v>
      </c>
      <c r="H116">
        <v>880</v>
      </c>
      <c r="I116">
        <v>150</v>
      </c>
      <c r="J116">
        <v>30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64</v>
      </c>
      <c r="S116">
        <v>448</v>
      </c>
      <c r="V116">
        <v>0</v>
      </c>
      <c r="W116">
        <v>1508</v>
      </c>
    </row>
    <row r="117" spans="1:23" x14ac:dyDescent="0.25">
      <c r="H117" t="s">
        <v>152</v>
      </c>
    </row>
    <row r="118" spans="1:23" x14ac:dyDescent="0.25">
      <c r="A118">
        <v>56</v>
      </c>
      <c r="B118">
        <v>5587</v>
      </c>
      <c r="C118" t="s">
        <v>283</v>
      </c>
      <c r="D118" t="s">
        <v>99</v>
      </c>
      <c r="E118" t="s">
        <v>60</v>
      </c>
      <c r="F118" t="s">
        <v>284</v>
      </c>
      <c r="G118" t="str">
        <f>"00100433"</f>
        <v>00100433</v>
      </c>
      <c r="H118" t="s">
        <v>285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155</v>
      </c>
      <c r="S118">
        <v>588</v>
      </c>
      <c r="V118">
        <v>2</v>
      </c>
      <c r="W118" t="s">
        <v>286</v>
      </c>
    </row>
    <row r="119" spans="1:23" x14ac:dyDescent="0.25">
      <c r="H119" t="s">
        <v>287</v>
      </c>
    </row>
    <row r="120" spans="1:23" x14ac:dyDescent="0.25">
      <c r="A120">
        <v>57</v>
      </c>
      <c r="B120">
        <v>3839</v>
      </c>
      <c r="C120" t="s">
        <v>288</v>
      </c>
      <c r="D120" t="s">
        <v>190</v>
      </c>
      <c r="E120" t="s">
        <v>208</v>
      </c>
      <c r="F120" t="s">
        <v>289</v>
      </c>
      <c r="G120" t="str">
        <f>"00033021"</f>
        <v>00033021</v>
      </c>
      <c r="H120" t="s">
        <v>290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229</v>
      </c>
      <c r="S120">
        <v>588</v>
      </c>
      <c r="V120">
        <v>0</v>
      </c>
      <c r="W120" t="s">
        <v>291</v>
      </c>
    </row>
    <row r="121" spans="1:23" x14ac:dyDescent="0.25">
      <c r="H121">
        <v>892</v>
      </c>
    </row>
    <row r="122" spans="1:23" x14ac:dyDescent="0.25">
      <c r="A122">
        <v>58</v>
      </c>
      <c r="B122">
        <v>7584</v>
      </c>
      <c r="C122" t="s">
        <v>292</v>
      </c>
      <c r="D122" t="s">
        <v>22</v>
      </c>
      <c r="E122" t="s">
        <v>67</v>
      </c>
      <c r="F122" t="s">
        <v>293</v>
      </c>
      <c r="G122" t="str">
        <f>"201412003839"</f>
        <v>201412003839</v>
      </c>
      <c r="H122">
        <v>990</v>
      </c>
      <c r="I122">
        <v>0</v>
      </c>
      <c r="J122">
        <v>30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69</v>
      </c>
      <c r="S122">
        <v>483</v>
      </c>
      <c r="V122">
        <v>1</v>
      </c>
      <c r="W122">
        <v>1503</v>
      </c>
    </row>
    <row r="123" spans="1:23" x14ac:dyDescent="0.25">
      <c r="H123" t="s">
        <v>294</v>
      </c>
    </row>
    <row r="124" spans="1:23" x14ac:dyDescent="0.25">
      <c r="A124">
        <v>59</v>
      </c>
      <c r="B124">
        <v>624</v>
      </c>
      <c r="C124" t="s">
        <v>295</v>
      </c>
      <c r="D124" t="s">
        <v>296</v>
      </c>
      <c r="E124" t="s">
        <v>35</v>
      </c>
      <c r="F124" t="s">
        <v>297</v>
      </c>
      <c r="G124" t="str">
        <f>"00018364"</f>
        <v>00018364</v>
      </c>
      <c r="H124" t="s">
        <v>298</v>
      </c>
      <c r="I124">
        <v>150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104</v>
      </c>
      <c r="S124">
        <v>588</v>
      </c>
      <c r="V124">
        <v>0</v>
      </c>
      <c r="W124" t="s">
        <v>299</v>
      </c>
    </row>
    <row r="125" spans="1:23" x14ac:dyDescent="0.25">
      <c r="H125" t="s">
        <v>152</v>
      </c>
    </row>
    <row r="126" spans="1:23" x14ac:dyDescent="0.25">
      <c r="A126">
        <v>60</v>
      </c>
      <c r="B126">
        <v>9823</v>
      </c>
      <c r="C126" t="s">
        <v>300</v>
      </c>
      <c r="D126" t="s">
        <v>301</v>
      </c>
      <c r="E126" t="s">
        <v>129</v>
      </c>
      <c r="F126" t="s">
        <v>302</v>
      </c>
      <c r="G126" t="str">
        <f>"00077722"</f>
        <v>00077722</v>
      </c>
      <c r="H126" t="s">
        <v>199</v>
      </c>
      <c r="I126">
        <v>0</v>
      </c>
      <c r="J126">
        <v>0</v>
      </c>
      <c r="K126">
        <v>30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162</v>
      </c>
      <c r="S126">
        <v>588</v>
      </c>
      <c r="V126">
        <v>0</v>
      </c>
      <c r="W126" t="s">
        <v>303</v>
      </c>
    </row>
    <row r="127" spans="1:23" x14ac:dyDescent="0.25">
      <c r="H127" t="s">
        <v>304</v>
      </c>
    </row>
    <row r="128" spans="1:23" x14ac:dyDescent="0.25">
      <c r="A128">
        <v>61</v>
      </c>
      <c r="B128">
        <v>9039</v>
      </c>
      <c r="C128" t="s">
        <v>305</v>
      </c>
      <c r="D128" t="s">
        <v>306</v>
      </c>
      <c r="E128" t="s">
        <v>307</v>
      </c>
      <c r="F128" t="s">
        <v>308</v>
      </c>
      <c r="G128" t="str">
        <f>"00036926"</f>
        <v>00036926</v>
      </c>
      <c r="H128">
        <v>814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70</v>
      </c>
      <c r="P128">
        <v>0</v>
      </c>
      <c r="Q128">
        <v>0</v>
      </c>
      <c r="R128">
        <v>136</v>
      </c>
      <c r="S128">
        <v>588</v>
      </c>
      <c r="V128">
        <v>0</v>
      </c>
      <c r="W128">
        <v>1502</v>
      </c>
    </row>
    <row r="129" spans="1:23" x14ac:dyDescent="0.25">
      <c r="H129" t="s">
        <v>76</v>
      </c>
    </row>
    <row r="130" spans="1:23" x14ac:dyDescent="0.25">
      <c r="A130">
        <v>62</v>
      </c>
      <c r="B130">
        <v>4896</v>
      </c>
      <c r="C130" t="s">
        <v>309</v>
      </c>
      <c r="D130" t="s">
        <v>41</v>
      </c>
      <c r="E130" t="s">
        <v>179</v>
      </c>
      <c r="F130" t="s">
        <v>310</v>
      </c>
      <c r="G130" t="str">
        <f>"00025583"</f>
        <v>00025583</v>
      </c>
      <c r="H130">
        <v>913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119</v>
      </c>
      <c r="S130">
        <v>588</v>
      </c>
      <c r="V130">
        <v>0</v>
      </c>
      <c r="W130">
        <v>1501</v>
      </c>
    </row>
    <row r="131" spans="1:23" x14ac:dyDescent="0.25">
      <c r="H131" t="s">
        <v>311</v>
      </c>
    </row>
    <row r="132" spans="1:23" x14ac:dyDescent="0.25">
      <c r="A132">
        <v>63</v>
      </c>
      <c r="B132">
        <v>9195</v>
      </c>
      <c r="C132" t="s">
        <v>312</v>
      </c>
      <c r="D132" t="s">
        <v>48</v>
      </c>
      <c r="E132" t="s">
        <v>313</v>
      </c>
      <c r="F132" t="s">
        <v>314</v>
      </c>
      <c r="G132" t="str">
        <f>"00079855"</f>
        <v>00079855</v>
      </c>
      <c r="H132">
        <v>1100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57</v>
      </c>
      <c r="S132">
        <v>399</v>
      </c>
      <c r="V132">
        <v>0</v>
      </c>
      <c r="W132">
        <v>1499</v>
      </c>
    </row>
    <row r="133" spans="1:23" x14ac:dyDescent="0.25">
      <c r="H133" t="s">
        <v>315</v>
      </c>
    </row>
    <row r="134" spans="1:23" x14ac:dyDescent="0.25">
      <c r="A134">
        <v>64</v>
      </c>
      <c r="B134">
        <v>8231</v>
      </c>
      <c r="C134" t="s">
        <v>316</v>
      </c>
      <c r="D134" t="s">
        <v>317</v>
      </c>
      <c r="E134" t="s">
        <v>250</v>
      </c>
      <c r="F134" t="s">
        <v>318</v>
      </c>
      <c r="G134" t="str">
        <f>"00095720"</f>
        <v>00095720</v>
      </c>
      <c r="H134">
        <v>1045</v>
      </c>
      <c r="I134">
        <v>150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43</v>
      </c>
      <c r="S134">
        <v>301</v>
      </c>
      <c r="V134">
        <v>0</v>
      </c>
      <c r="W134">
        <v>1496</v>
      </c>
    </row>
    <row r="135" spans="1:23" x14ac:dyDescent="0.25">
      <c r="H135" t="s">
        <v>319</v>
      </c>
    </row>
    <row r="136" spans="1:23" x14ac:dyDescent="0.25">
      <c r="A136">
        <v>65</v>
      </c>
      <c r="B136">
        <v>3739</v>
      </c>
      <c r="C136" t="s">
        <v>320</v>
      </c>
      <c r="D136" t="s">
        <v>321</v>
      </c>
      <c r="E136" t="s">
        <v>22</v>
      </c>
      <c r="F136" t="s">
        <v>322</v>
      </c>
      <c r="G136" t="str">
        <f>"00037087"</f>
        <v>00037087</v>
      </c>
      <c r="H136" t="s">
        <v>323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89</v>
      </c>
      <c r="S136">
        <v>588</v>
      </c>
      <c r="V136">
        <v>0</v>
      </c>
      <c r="W136" t="s">
        <v>324</v>
      </c>
    </row>
    <row r="137" spans="1:23" x14ac:dyDescent="0.25">
      <c r="H137" t="s">
        <v>325</v>
      </c>
    </row>
    <row r="138" spans="1:23" x14ac:dyDescent="0.25">
      <c r="A138">
        <v>66</v>
      </c>
      <c r="B138">
        <v>5639</v>
      </c>
      <c r="C138" t="s">
        <v>326</v>
      </c>
      <c r="D138" t="s">
        <v>327</v>
      </c>
      <c r="E138" t="s">
        <v>129</v>
      </c>
      <c r="F138" t="s">
        <v>328</v>
      </c>
      <c r="G138" t="str">
        <f>"00020204"</f>
        <v>00020204</v>
      </c>
      <c r="H138" t="s">
        <v>323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176</v>
      </c>
      <c r="S138">
        <v>588</v>
      </c>
      <c r="T138">
        <v>6</v>
      </c>
      <c r="U138" t="s">
        <v>105</v>
      </c>
      <c r="V138">
        <v>0</v>
      </c>
      <c r="W138" t="s">
        <v>324</v>
      </c>
    </row>
    <row r="139" spans="1:23" x14ac:dyDescent="0.25">
      <c r="H139" t="s">
        <v>329</v>
      </c>
    </row>
    <row r="140" spans="1:23" x14ac:dyDescent="0.25">
      <c r="A140">
        <v>67</v>
      </c>
      <c r="B140">
        <v>1945</v>
      </c>
      <c r="C140" t="s">
        <v>330</v>
      </c>
      <c r="D140" t="s">
        <v>93</v>
      </c>
      <c r="E140" t="s">
        <v>331</v>
      </c>
      <c r="F140" t="s">
        <v>332</v>
      </c>
      <c r="G140" t="str">
        <f>"00039091"</f>
        <v>00039091</v>
      </c>
      <c r="H140">
        <v>979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73</v>
      </c>
      <c r="S140">
        <v>511</v>
      </c>
      <c r="V140">
        <v>1</v>
      </c>
      <c r="W140">
        <v>1490</v>
      </c>
    </row>
    <row r="141" spans="1:23" x14ac:dyDescent="0.25">
      <c r="H141" t="s">
        <v>333</v>
      </c>
    </row>
    <row r="142" spans="1:23" x14ac:dyDescent="0.25">
      <c r="A142">
        <v>68</v>
      </c>
      <c r="B142">
        <v>5720</v>
      </c>
      <c r="C142" t="s">
        <v>334</v>
      </c>
      <c r="D142" t="s">
        <v>93</v>
      </c>
      <c r="E142" t="s">
        <v>335</v>
      </c>
      <c r="F142" t="s">
        <v>336</v>
      </c>
      <c r="G142" t="str">
        <f>"201511020952"</f>
        <v>201511020952</v>
      </c>
      <c r="H142" t="s">
        <v>337</v>
      </c>
      <c r="I142">
        <v>0</v>
      </c>
      <c r="J142">
        <v>50</v>
      </c>
      <c r="K142">
        <v>30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79</v>
      </c>
      <c r="S142">
        <v>553</v>
      </c>
      <c r="V142">
        <v>0</v>
      </c>
      <c r="W142" t="s">
        <v>338</v>
      </c>
    </row>
    <row r="143" spans="1:23" x14ac:dyDescent="0.25">
      <c r="H143" t="s">
        <v>339</v>
      </c>
    </row>
    <row r="144" spans="1:23" x14ac:dyDescent="0.25">
      <c r="A144">
        <v>69</v>
      </c>
      <c r="B144">
        <v>4709</v>
      </c>
      <c r="C144" t="s">
        <v>340</v>
      </c>
      <c r="D144" t="s">
        <v>341</v>
      </c>
      <c r="E144" t="s">
        <v>72</v>
      </c>
      <c r="F144" t="s">
        <v>342</v>
      </c>
      <c r="G144" t="str">
        <f>"00028992"</f>
        <v>00028992</v>
      </c>
      <c r="H144" t="s">
        <v>343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88</v>
      </c>
      <c r="S144">
        <v>588</v>
      </c>
      <c r="V144">
        <v>0</v>
      </c>
      <c r="W144" t="s">
        <v>344</v>
      </c>
    </row>
    <row r="145" spans="1:23" x14ac:dyDescent="0.25">
      <c r="H145" t="s">
        <v>345</v>
      </c>
    </row>
    <row r="146" spans="1:23" x14ac:dyDescent="0.25">
      <c r="A146">
        <v>70</v>
      </c>
      <c r="B146">
        <v>311</v>
      </c>
      <c r="C146" t="s">
        <v>346</v>
      </c>
      <c r="D146" t="s">
        <v>41</v>
      </c>
      <c r="E146" t="s">
        <v>67</v>
      </c>
      <c r="F146" t="s">
        <v>347</v>
      </c>
      <c r="G146" t="str">
        <f>"201402000157"</f>
        <v>201402000157</v>
      </c>
      <c r="H146">
        <v>770</v>
      </c>
      <c r="I146">
        <v>0</v>
      </c>
      <c r="J146">
        <v>70</v>
      </c>
      <c r="K146">
        <v>50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90</v>
      </c>
      <c r="S146">
        <v>588</v>
      </c>
      <c r="V146">
        <v>0</v>
      </c>
      <c r="W146">
        <v>1478</v>
      </c>
    </row>
    <row r="147" spans="1:23" x14ac:dyDescent="0.25">
      <c r="H147" t="s">
        <v>348</v>
      </c>
    </row>
    <row r="148" spans="1:23" x14ac:dyDescent="0.25">
      <c r="A148">
        <v>71</v>
      </c>
      <c r="B148">
        <v>6266</v>
      </c>
      <c r="C148" t="s">
        <v>349</v>
      </c>
      <c r="D148" t="s">
        <v>350</v>
      </c>
      <c r="E148" t="s">
        <v>42</v>
      </c>
      <c r="F148" t="s">
        <v>351</v>
      </c>
      <c r="G148" t="str">
        <f>"201511016884"</f>
        <v>201511016884</v>
      </c>
      <c r="H148" t="s">
        <v>337</v>
      </c>
      <c r="I148">
        <v>0</v>
      </c>
      <c r="J148">
        <v>0</v>
      </c>
      <c r="K148">
        <v>30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165</v>
      </c>
      <c r="S148">
        <v>588</v>
      </c>
      <c r="V148">
        <v>1</v>
      </c>
      <c r="W148" t="s">
        <v>352</v>
      </c>
    </row>
    <row r="149" spans="1:23" x14ac:dyDescent="0.25">
      <c r="H149" t="s">
        <v>353</v>
      </c>
    </row>
    <row r="150" spans="1:23" x14ac:dyDescent="0.25">
      <c r="A150">
        <v>72</v>
      </c>
      <c r="B150">
        <v>251</v>
      </c>
      <c r="C150" t="s">
        <v>354</v>
      </c>
      <c r="D150" t="s">
        <v>355</v>
      </c>
      <c r="E150" t="s">
        <v>42</v>
      </c>
      <c r="F150" t="s">
        <v>356</v>
      </c>
      <c r="G150" t="str">
        <f>"00016190"</f>
        <v>00016190</v>
      </c>
      <c r="H150" t="s">
        <v>199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150</v>
      </c>
      <c r="S150">
        <v>588</v>
      </c>
      <c r="V150">
        <v>0</v>
      </c>
      <c r="W150" t="s">
        <v>357</v>
      </c>
    </row>
    <row r="151" spans="1:23" x14ac:dyDescent="0.25">
      <c r="H151" t="s">
        <v>358</v>
      </c>
    </row>
    <row r="152" spans="1:23" x14ac:dyDescent="0.25">
      <c r="A152">
        <v>73</v>
      </c>
      <c r="B152">
        <v>6152</v>
      </c>
      <c r="C152" t="s">
        <v>305</v>
      </c>
      <c r="D152" t="s">
        <v>359</v>
      </c>
      <c r="E152" t="s">
        <v>60</v>
      </c>
      <c r="F152" t="s">
        <v>360</v>
      </c>
      <c r="G152" t="str">
        <f>"00027377"</f>
        <v>00027377</v>
      </c>
      <c r="H152">
        <v>880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184</v>
      </c>
      <c r="S152">
        <v>588</v>
      </c>
      <c r="V152">
        <v>0</v>
      </c>
      <c r="W152">
        <v>1468</v>
      </c>
    </row>
    <row r="153" spans="1:23" x14ac:dyDescent="0.25">
      <c r="H153" t="s">
        <v>361</v>
      </c>
    </row>
    <row r="154" spans="1:23" x14ac:dyDescent="0.25">
      <c r="A154">
        <v>74</v>
      </c>
      <c r="B154">
        <v>6498</v>
      </c>
      <c r="C154" t="s">
        <v>362</v>
      </c>
      <c r="D154" t="s">
        <v>363</v>
      </c>
      <c r="E154" t="s">
        <v>29</v>
      </c>
      <c r="F154" t="s">
        <v>364</v>
      </c>
      <c r="G154" t="str">
        <f>"00023433"</f>
        <v>00023433</v>
      </c>
      <c r="H154">
        <v>880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149</v>
      </c>
      <c r="S154">
        <v>588</v>
      </c>
      <c r="V154">
        <v>0</v>
      </c>
      <c r="W154">
        <v>1468</v>
      </c>
    </row>
    <row r="155" spans="1:23" x14ac:dyDescent="0.25">
      <c r="H155" t="s">
        <v>365</v>
      </c>
    </row>
    <row r="156" spans="1:23" x14ac:dyDescent="0.25">
      <c r="A156">
        <v>75</v>
      </c>
      <c r="B156">
        <v>3316</v>
      </c>
      <c r="C156" t="s">
        <v>366</v>
      </c>
      <c r="D156" t="s">
        <v>83</v>
      </c>
      <c r="E156" t="s">
        <v>208</v>
      </c>
      <c r="F156" t="s">
        <v>367</v>
      </c>
      <c r="G156" t="str">
        <f>"201511025309"</f>
        <v>201511025309</v>
      </c>
      <c r="H156" t="s">
        <v>368</v>
      </c>
      <c r="I156">
        <v>150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59</v>
      </c>
      <c r="S156">
        <v>413</v>
      </c>
      <c r="V156">
        <v>0</v>
      </c>
      <c r="W156" t="s">
        <v>369</v>
      </c>
    </row>
    <row r="157" spans="1:23" x14ac:dyDescent="0.25">
      <c r="H157" t="s">
        <v>370</v>
      </c>
    </row>
    <row r="158" spans="1:23" x14ac:dyDescent="0.25">
      <c r="A158">
        <v>76</v>
      </c>
      <c r="B158">
        <v>3432</v>
      </c>
      <c r="C158" t="s">
        <v>371</v>
      </c>
      <c r="D158" t="s">
        <v>14</v>
      </c>
      <c r="E158" t="s">
        <v>275</v>
      </c>
      <c r="F158" t="s">
        <v>372</v>
      </c>
      <c r="G158" t="str">
        <f>"201511043375"</f>
        <v>201511043375</v>
      </c>
      <c r="H158" t="s">
        <v>373</v>
      </c>
      <c r="I158">
        <v>150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50</v>
      </c>
      <c r="S158">
        <v>350</v>
      </c>
      <c r="V158">
        <v>0</v>
      </c>
      <c r="W158" t="s">
        <v>374</v>
      </c>
    </row>
    <row r="159" spans="1:23" x14ac:dyDescent="0.25">
      <c r="H159" t="s">
        <v>375</v>
      </c>
    </row>
    <row r="160" spans="1:23" x14ac:dyDescent="0.25">
      <c r="A160">
        <v>77</v>
      </c>
      <c r="B160">
        <v>3448</v>
      </c>
      <c r="C160" t="s">
        <v>376</v>
      </c>
      <c r="D160" t="s">
        <v>185</v>
      </c>
      <c r="E160" t="s">
        <v>60</v>
      </c>
      <c r="F160" t="s">
        <v>377</v>
      </c>
      <c r="G160" t="str">
        <f>"00089322"</f>
        <v>00089322</v>
      </c>
      <c r="H160" t="s">
        <v>378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168</v>
      </c>
      <c r="S160">
        <v>588</v>
      </c>
      <c r="V160">
        <v>0</v>
      </c>
      <c r="W160" t="s">
        <v>374</v>
      </c>
    </row>
    <row r="161" spans="1:23" x14ac:dyDescent="0.25">
      <c r="H161" t="s">
        <v>379</v>
      </c>
    </row>
    <row r="162" spans="1:23" x14ac:dyDescent="0.25">
      <c r="A162">
        <v>78</v>
      </c>
      <c r="B162">
        <v>6966</v>
      </c>
      <c r="C162" t="s">
        <v>380</v>
      </c>
      <c r="D162" t="s">
        <v>381</v>
      </c>
      <c r="E162" t="s">
        <v>382</v>
      </c>
      <c r="F162" t="s">
        <v>383</v>
      </c>
      <c r="G162" t="str">
        <f>"201511030403"</f>
        <v>201511030403</v>
      </c>
      <c r="H162" t="s">
        <v>384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70</v>
      </c>
      <c r="S162">
        <v>490</v>
      </c>
      <c r="V162">
        <v>0</v>
      </c>
      <c r="W162" t="s">
        <v>385</v>
      </c>
    </row>
    <row r="163" spans="1:23" x14ac:dyDescent="0.25">
      <c r="H163" t="s">
        <v>386</v>
      </c>
    </row>
    <row r="164" spans="1:23" x14ac:dyDescent="0.25">
      <c r="A164">
        <v>79</v>
      </c>
      <c r="B164">
        <v>1315</v>
      </c>
      <c r="C164" t="s">
        <v>387</v>
      </c>
      <c r="D164" t="s">
        <v>388</v>
      </c>
      <c r="E164" t="s">
        <v>389</v>
      </c>
      <c r="F164" t="s">
        <v>390</v>
      </c>
      <c r="G164" t="str">
        <f>"00032374"</f>
        <v>00032374</v>
      </c>
      <c r="H164">
        <v>1045</v>
      </c>
      <c r="I164">
        <v>0</v>
      </c>
      <c r="J164">
        <v>30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55</v>
      </c>
      <c r="S164">
        <v>385</v>
      </c>
      <c r="T164">
        <v>6</v>
      </c>
      <c r="U164" t="s">
        <v>105</v>
      </c>
      <c r="V164">
        <v>0</v>
      </c>
      <c r="W164">
        <v>1460</v>
      </c>
    </row>
    <row r="165" spans="1:23" x14ac:dyDescent="0.25">
      <c r="H165" t="s">
        <v>106</v>
      </c>
    </row>
    <row r="166" spans="1:23" x14ac:dyDescent="0.25">
      <c r="A166">
        <v>80</v>
      </c>
      <c r="B166">
        <v>8161</v>
      </c>
      <c r="C166" t="s">
        <v>391</v>
      </c>
      <c r="D166" t="s">
        <v>280</v>
      </c>
      <c r="E166" t="s">
        <v>22</v>
      </c>
      <c r="F166" t="s">
        <v>392</v>
      </c>
      <c r="G166" t="str">
        <f>"00029814"</f>
        <v>00029814</v>
      </c>
      <c r="H166" t="s">
        <v>393</v>
      </c>
      <c r="I166">
        <v>150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165</v>
      </c>
      <c r="S166">
        <v>588</v>
      </c>
      <c r="T166">
        <v>6</v>
      </c>
      <c r="U166" t="s">
        <v>105</v>
      </c>
      <c r="V166">
        <v>0</v>
      </c>
      <c r="W166" t="s">
        <v>394</v>
      </c>
    </row>
    <row r="167" spans="1:23" x14ac:dyDescent="0.25">
      <c r="H167" t="s">
        <v>106</v>
      </c>
    </row>
    <row r="168" spans="1:23" x14ac:dyDescent="0.25">
      <c r="A168">
        <v>81</v>
      </c>
      <c r="B168">
        <v>4128</v>
      </c>
      <c r="C168" t="s">
        <v>395</v>
      </c>
      <c r="D168" t="s">
        <v>280</v>
      </c>
      <c r="E168" t="s">
        <v>22</v>
      </c>
      <c r="F168" t="s">
        <v>396</v>
      </c>
      <c r="G168" t="str">
        <f>"201511040610"</f>
        <v>201511040610</v>
      </c>
      <c r="H168" t="s">
        <v>397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107</v>
      </c>
      <c r="S168">
        <v>588</v>
      </c>
      <c r="V168">
        <v>0</v>
      </c>
      <c r="W168" t="s">
        <v>398</v>
      </c>
    </row>
    <row r="169" spans="1:23" x14ac:dyDescent="0.25">
      <c r="H169" t="s">
        <v>399</v>
      </c>
    </row>
    <row r="170" spans="1:23" x14ac:dyDescent="0.25">
      <c r="A170">
        <v>82</v>
      </c>
      <c r="B170">
        <v>4609</v>
      </c>
      <c r="C170" t="s">
        <v>400</v>
      </c>
      <c r="D170" t="s">
        <v>401</v>
      </c>
      <c r="E170" t="s">
        <v>190</v>
      </c>
      <c r="F170" t="s">
        <v>402</v>
      </c>
      <c r="G170" t="str">
        <f>"00093256"</f>
        <v>00093256</v>
      </c>
      <c r="H170">
        <v>715</v>
      </c>
      <c r="I170">
        <v>150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95</v>
      </c>
      <c r="S170">
        <v>588</v>
      </c>
      <c r="V170">
        <v>0</v>
      </c>
      <c r="W170">
        <v>1453</v>
      </c>
    </row>
    <row r="171" spans="1:23" x14ac:dyDescent="0.25">
      <c r="H171" t="s">
        <v>403</v>
      </c>
    </row>
    <row r="172" spans="1:23" x14ac:dyDescent="0.25">
      <c r="A172">
        <v>83</v>
      </c>
      <c r="B172">
        <v>4587</v>
      </c>
      <c r="C172" t="s">
        <v>404</v>
      </c>
      <c r="D172" t="s">
        <v>41</v>
      </c>
      <c r="E172" t="s">
        <v>42</v>
      </c>
      <c r="F172" t="s">
        <v>405</v>
      </c>
      <c r="G172" t="str">
        <f>"00091733"</f>
        <v>00091733</v>
      </c>
      <c r="H172">
        <v>715</v>
      </c>
      <c r="I172">
        <v>150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87</v>
      </c>
      <c r="S172">
        <v>588</v>
      </c>
      <c r="V172">
        <v>0</v>
      </c>
      <c r="W172">
        <v>1453</v>
      </c>
    </row>
    <row r="173" spans="1:23" x14ac:dyDescent="0.25">
      <c r="H173" t="s">
        <v>406</v>
      </c>
    </row>
    <row r="174" spans="1:23" x14ac:dyDescent="0.25">
      <c r="A174">
        <v>84</v>
      </c>
      <c r="B174">
        <v>7191</v>
      </c>
      <c r="C174" t="s">
        <v>407</v>
      </c>
      <c r="D174" t="s">
        <v>408</v>
      </c>
      <c r="E174" t="s">
        <v>239</v>
      </c>
      <c r="F174" t="s">
        <v>409</v>
      </c>
      <c r="G174" t="str">
        <f>"00022191"</f>
        <v>00022191</v>
      </c>
      <c r="H174" t="s">
        <v>410</v>
      </c>
      <c r="I174">
        <v>0</v>
      </c>
      <c r="J174">
        <v>30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266</v>
      </c>
      <c r="S174">
        <v>588</v>
      </c>
      <c r="V174">
        <v>0</v>
      </c>
      <c r="W174" t="s">
        <v>411</v>
      </c>
    </row>
    <row r="175" spans="1:23" x14ac:dyDescent="0.25">
      <c r="H175" t="s">
        <v>412</v>
      </c>
    </row>
    <row r="176" spans="1:23" x14ac:dyDescent="0.25">
      <c r="A176">
        <v>85</v>
      </c>
      <c r="B176">
        <v>6427</v>
      </c>
      <c r="C176" t="s">
        <v>413</v>
      </c>
      <c r="D176" t="s">
        <v>414</v>
      </c>
      <c r="E176" t="s">
        <v>35</v>
      </c>
      <c r="F176" t="s">
        <v>415</v>
      </c>
      <c r="G176" t="str">
        <f>"00091183"</f>
        <v>00091183</v>
      </c>
      <c r="H176" t="s">
        <v>378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82</v>
      </c>
      <c r="S176">
        <v>574</v>
      </c>
      <c r="V176">
        <v>0</v>
      </c>
      <c r="W176" t="s">
        <v>416</v>
      </c>
    </row>
    <row r="177" spans="1:23" x14ac:dyDescent="0.25">
      <c r="H177" t="s">
        <v>417</v>
      </c>
    </row>
    <row r="178" spans="1:23" x14ac:dyDescent="0.25">
      <c r="A178">
        <v>86</v>
      </c>
      <c r="B178">
        <v>8907</v>
      </c>
      <c r="C178" t="s">
        <v>418</v>
      </c>
      <c r="D178" t="s">
        <v>419</v>
      </c>
      <c r="E178" t="s">
        <v>35</v>
      </c>
      <c r="F178" t="s">
        <v>420</v>
      </c>
      <c r="G178" t="str">
        <f>"201510001644"</f>
        <v>201510001644</v>
      </c>
      <c r="H178" t="s">
        <v>421</v>
      </c>
      <c r="I178">
        <v>150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50</v>
      </c>
      <c r="S178">
        <v>350</v>
      </c>
      <c r="V178">
        <v>0</v>
      </c>
      <c r="W178" t="s">
        <v>422</v>
      </c>
    </row>
    <row r="179" spans="1:23" x14ac:dyDescent="0.25">
      <c r="H179" t="s">
        <v>423</v>
      </c>
    </row>
    <row r="180" spans="1:23" x14ac:dyDescent="0.25">
      <c r="A180">
        <v>87</v>
      </c>
      <c r="B180">
        <v>9603</v>
      </c>
      <c r="C180" t="s">
        <v>424</v>
      </c>
      <c r="D180" t="s">
        <v>41</v>
      </c>
      <c r="E180" t="s">
        <v>42</v>
      </c>
      <c r="F180" t="s">
        <v>425</v>
      </c>
      <c r="G180" t="str">
        <f>"201511041742"</f>
        <v>201511041742</v>
      </c>
      <c r="H180" t="s">
        <v>199</v>
      </c>
      <c r="I180">
        <v>0</v>
      </c>
      <c r="J180">
        <v>30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76</v>
      </c>
      <c r="S180">
        <v>532</v>
      </c>
      <c r="V180">
        <v>1</v>
      </c>
      <c r="W180" t="s">
        <v>426</v>
      </c>
    </row>
    <row r="181" spans="1:23" x14ac:dyDescent="0.25">
      <c r="H181" t="s">
        <v>427</v>
      </c>
    </row>
    <row r="182" spans="1:23" x14ac:dyDescent="0.25">
      <c r="A182">
        <v>88</v>
      </c>
      <c r="B182">
        <v>3635</v>
      </c>
      <c r="C182" t="s">
        <v>428</v>
      </c>
      <c r="D182" t="s">
        <v>41</v>
      </c>
      <c r="E182" t="s">
        <v>42</v>
      </c>
      <c r="F182" t="s">
        <v>429</v>
      </c>
      <c r="G182" t="str">
        <f>"00043611"</f>
        <v>00043611</v>
      </c>
      <c r="H182" t="s">
        <v>337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135</v>
      </c>
      <c r="S182">
        <v>588</v>
      </c>
      <c r="V182">
        <v>2</v>
      </c>
      <c r="W182" t="s">
        <v>430</v>
      </c>
    </row>
    <row r="183" spans="1:23" x14ac:dyDescent="0.25">
      <c r="H183" t="s">
        <v>152</v>
      </c>
    </row>
    <row r="184" spans="1:23" x14ac:dyDescent="0.25">
      <c r="A184">
        <v>89</v>
      </c>
      <c r="B184">
        <v>2033</v>
      </c>
      <c r="C184" t="s">
        <v>431</v>
      </c>
      <c r="D184" t="s">
        <v>432</v>
      </c>
      <c r="E184" t="s">
        <v>208</v>
      </c>
      <c r="F184" t="s">
        <v>433</v>
      </c>
      <c r="G184" t="str">
        <f>"201510003977"</f>
        <v>201510003977</v>
      </c>
      <c r="H184" t="s">
        <v>434</v>
      </c>
      <c r="I184">
        <v>150</v>
      </c>
      <c r="J184">
        <v>30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70</v>
      </c>
      <c r="S184">
        <v>490</v>
      </c>
      <c r="V184">
        <v>0</v>
      </c>
      <c r="W184" t="s">
        <v>435</v>
      </c>
    </row>
    <row r="185" spans="1:23" x14ac:dyDescent="0.25">
      <c r="H185" t="s">
        <v>436</v>
      </c>
    </row>
    <row r="186" spans="1:23" x14ac:dyDescent="0.25">
      <c r="A186">
        <v>90</v>
      </c>
      <c r="B186">
        <v>4220</v>
      </c>
      <c r="C186" t="s">
        <v>437</v>
      </c>
      <c r="D186" t="s">
        <v>222</v>
      </c>
      <c r="E186" t="s">
        <v>313</v>
      </c>
      <c r="F186" t="s">
        <v>438</v>
      </c>
      <c r="G186" t="str">
        <f>"201511019872"</f>
        <v>201511019872</v>
      </c>
      <c r="H186">
        <v>935</v>
      </c>
      <c r="I186">
        <v>150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51</v>
      </c>
      <c r="S186">
        <v>357</v>
      </c>
      <c r="V186">
        <v>0</v>
      </c>
      <c r="W186">
        <v>1442</v>
      </c>
    </row>
    <row r="187" spans="1:23" x14ac:dyDescent="0.25">
      <c r="H187" t="s">
        <v>439</v>
      </c>
    </row>
    <row r="188" spans="1:23" x14ac:dyDescent="0.25">
      <c r="A188">
        <v>91</v>
      </c>
      <c r="B188">
        <v>4660</v>
      </c>
      <c r="C188" t="s">
        <v>440</v>
      </c>
      <c r="D188" t="s">
        <v>71</v>
      </c>
      <c r="E188" t="s">
        <v>250</v>
      </c>
      <c r="F188" t="s">
        <v>441</v>
      </c>
      <c r="G188" t="str">
        <f>"00050874"</f>
        <v>00050874</v>
      </c>
      <c r="H188" t="s">
        <v>442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84</v>
      </c>
      <c r="S188">
        <v>588</v>
      </c>
      <c r="V188">
        <v>0</v>
      </c>
      <c r="W188" t="s">
        <v>443</v>
      </c>
    </row>
    <row r="189" spans="1:23" x14ac:dyDescent="0.25">
      <c r="H189" t="s">
        <v>444</v>
      </c>
    </row>
    <row r="190" spans="1:23" x14ac:dyDescent="0.25">
      <c r="A190">
        <v>92</v>
      </c>
      <c r="B190">
        <v>8400</v>
      </c>
      <c r="C190" t="s">
        <v>445</v>
      </c>
      <c r="D190" t="s">
        <v>41</v>
      </c>
      <c r="E190" t="s">
        <v>313</v>
      </c>
      <c r="F190" t="s">
        <v>446</v>
      </c>
      <c r="G190" t="str">
        <f>"201511029362"</f>
        <v>201511029362</v>
      </c>
      <c r="H190" t="s">
        <v>447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54</v>
      </c>
      <c r="S190">
        <v>378</v>
      </c>
      <c r="V190">
        <v>0</v>
      </c>
      <c r="W190" t="s">
        <v>448</v>
      </c>
    </row>
    <row r="191" spans="1:23" x14ac:dyDescent="0.25">
      <c r="H191" t="s">
        <v>449</v>
      </c>
    </row>
    <row r="192" spans="1:23" x14ac:dyDescent="0.25">
      <c r="A192">
        <v>93</v>
      </c>
      <c r="B192">
        <v>3433</v>
      </c>
      <c r="C192" t="s">
        <v>450</v>
      </c>
      <c r="D192" t="s">
        <v>280</v>
      </c>
      <c r="E192" t="s">
        <v>42</v>
      </c>
      <c r="F192" t="s">
        <v>451</v>
      </c>
      <c r="G192" t="str">
        <f>"00042525"</f>
        <v>00042525</v>
      </c>
      <c r="H192" t="s">
        <v>79</v>
      </c>
      <c r="I192">
        <v>0</v>
      </c>
      <c r="J192">
        <v>50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50</v>
      </c>
      <c r="S192">
        <v>350</v>
      </c>
      <c r="V192">
        <v>0</v>
      </c>
      <c r="W192" t="s">
        <v>452</v>
      </c>
    </row>
    <row r="193" spans="1:23" x14ac:dyDescent="0.25">
      <c r="H193" t="s">
        <v>453</v>
      </c>
    </row>
    <row r="194" spans="1:23" x14ac:dyDescent="0.25">
      <c r="A194">
        <v>94</v>
      </c>
      <c r="B194">
        <v>2484</v>
      </c>
      <c r="C194" t="s">
        <v>454</v>
      </c>
      <c r="D194" t="s">
        <v>455</v>
      </c>
      <c r="E194" t="s">
        <v>83</v>
      </c>
      <c r="F194" t="s">
        <v>456</v>
      </c>
      <c r="G194" t="str">
        <f>"201511030228"</f>
        <v>201511030228</v>
      </c>
      <c r="H194" t="s">
        <v>457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84</v>
      </c>
      <c r="S194">
        <v>588</v>
      </c>
      <c r="V194">
        <v>0</v>
      </c>
      <c r="W194" t="s">
        <v>458</v>
      </c>
    </row>
    <row r="195" spans="1:23" x14ac:dyDescent="0.25">
      <c r="H195" t="s">
        <v>459</v>
      </c>
    </row>
    <row r="196" spans="1:23" x14ac:dyDescent="0.25">
      <c r="A196">
        <v>95</v>
      </c>
      <c r="B196">
        <v>5657</v>
      </c>
      <c r="C196" t="s">
        <v>460</v>
      </c>
      <c r="D196" t="s">
        <v>41</v>
      </c>
      <c r="E196" t="s">
        <v>313</v>
      </c>
      <c r="F196" t="s">
        <v>461</v>
      </c>
      <c r="G196" t="str">
        <f>"00075233"</f>
        <v>00075233</v>
      </c>
      <c r="H196" t="s">
        <v>204</v>
      </c>
      <c r="I196">
        <v>0</v>
      </c>
      <c r="J196">
        <v>70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40</v>
      </c>
      <c r="S196">
        <v>280</v>
      </c>
      <c r="V196">
        <v>0</v>
      </c>
      <c r="W196" t="s">
        <v>462</v>
      </c>
    </row>
    <row r="197" spans="1:23" x14ac:dyDescent="0.25">
      <c r="H197" t="s">
        <v>142</v>
      </c>
    </row>
    <row r="198" spans="1:23" x14ac:dyDescent="0.25">
      <c r="A198">
        <v>96</v>
      </c>
      <c r="B198">
        <v>2210</v>
      </c>
      <c r="C198" t="s">
        <v>463</v>
      </c>
      <c r="D198" t="s">
        <v>464</v>
      </c>
      <c r="E198" t="s">
        <v>465</v>
      </c>
      <c r="F198" t="s">
        <v>466</v>
      </c>
      <c r="G198" t="str">
        <f>"00018530"</f>
        <v>00018530</v>
      </c>
      <c r="H198" t="s">
        <v>51</v>
      </c>
      <c r="I198">
        <v>0</v>
      </c>
      <c r="J198">
        <v>30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47</v>
      </c>
      <c r="S198">
        <v>329</v>
      </c>
      <c r="V198">
        <v>0</v>
      </c>
      <c r="W198" t="s">
        <v>467</v>
      </c>
    </row>
    <row r="199" spans="1:23" x14ac:dyDescent="0.25">
      <c r="H199" t="s">
        <v>468</v>
      </c>
    </row>
    <row r="200" spans="1:23" x14ac:dyDescent="0.25">
      <c r="A200">
        <v>97</v>
      </c>
      <c r="B200">
        <v>6665</v>
      </c>
      <c r="C200" t="s">
        <v>469</v>
      </c>
      <c r="D200" t="s">
        <v>14</v>
      </c>
      <c r="E200" t="s">
        <v>83</v>
      </c>
      <c r="F200" t="s">
        <v>470</v>
      </c>
      <c r="G200" t="str">
        <f>"201511033311"</f>
        <v>201511033311</v>
      </c>
      <c r="H200">
        <v>825</v>
      </c>
      <c r="I200">
        <v>150</v>
      </c>
      <c r="J200">
        <v>50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58</v>
      </c>
      <c r="S200">
        <v>406</v>
      </c>
      <c r="V200">
        <v>0</v>
      </c>
      <c r="W200">
        <v>1431</v>
      </c>
    </row>
    <row r="201" spans="1:23" x14ac:dyDescent="0.25">
      <c r="H201" t="s">
        <v>471</v>
      </c>
    </row>
    <row r="202" spans="1:23" x14ac:dyDescent="0.25">
      <c r="A202">
        <v>98</v>
      </c>
      <c r="B202">
        <v>5958</v>
      </c>
      <c r="C202" t="s">
        <v>472</v>
      </c>
      <c r="D202" t="s">
        <v>154</v>
      </c>
      <c r="E202" t="s">
        <v>60</v>
      </c>
      <c r="F202" t="s">
        <v>473</v>
      </c>
      <c r="G202" t="str">
        <f>"201512003402"</f>
        <v>201512003402</v>
      </c>
      <c r="H202" t="s">
        <v>474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129</v>
      </c>
      <c r="S202">
        <v>588</v>
      </c>
      <c r="V202">
        <v>0</v>
      </c>
      <c r="W202" t="s">
        <v>475</v>
      </c>
    </row>
    <row r="203" spans="1:23" x14ac:dyDescent="0.25">
      <c r="H203" t="s">
        <v>476</v>
      </c>
    </row>
    <row r="204" spans="1:23" x14ac:dyDescent="0.25">
      <c r="A204">
        <v>99</v>
      </c>
      <c r="B204">
        <v>5277</v>
      </c>
      <c r="C204" t="s">
        <v>477</v>
      </c>
      <c r="D204" t="s">
        <v>478</v>
      </c>
      <c r="E204" t="s">
        <v>250</v>
      </c>
      <c r="F204" t="s">
        <v>479</v>
      </c>
      <c r="G204" t="str">
        <f>"201510001968"</f>
        <v>201510001968</v>
      </c>
      <c r="H204">
        <v>968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66</v>
      </c>
      <c r="S204">
        <v>462</v>
      </c>
      <c r="V204">
        <v>0</v>
      </c>
      <c r="W204">
        <v>1430</v>
      </c>
    </row>
    <row r="205" spans="1:23" x14ac:dyDescent="0.25">
      <c r="H205" t="s">
        <v>480</v>
      </c>
    </row>
    <row r="206" spans="1:23" x14ac:dyDescent="0.25">
      <c r="A206">
        <v>100</v>
      </c>
      <c r="B206">
        <v>8735</v>
      </c>
      <c r="C206" t="s">
        <v>481</v>
      </c>
      <c r="D206" t="s">
        <v>482</v>
      </c>
      <c r="E206" t="s">
        <v>42</v>
      </c>
      <c r="F206" t="s">
        <v>483</v>
      </c>
      <c r="G206" t="str">
        <f>"201511036938"</f>
        <v>201511036938</v>
      </c>
      <c r="H206" t="s">
        <v>484</v>
      </c>
      <c r="I206">
        <v>0</v>
      </c>
      <c r="J206">
        <v>30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163</v>
      </c>
      <c r="S206">
        <v>588</v>
      </c>
      <c r="V206">
        <v>0</v>
      </c>
      <c r="W206" t="s">
        <v>485</v>
      </c>
    </row>
    <row r="207" spans="1:23" x14ac:dyDescent="0.25">
      <c r="H207" t="s">
        <v>486</v>
      </c>
    </row>
    <row r="208" spans="1:23" x14ac:dyDescent="0.25">
      <c r="A208">
        <v>101</v>
      </c>
      <c r="B208">
        <v>4270</v>
      </c>
      <c r="C208" t="s">
        <v>487</v>
      </c>
      <c r="D208" t="s">
        <v>488</v>
      </c>
      <c r="E208" t="s">
        <v>35</v>
      </c>
      <c r="F208" t="s">
        <v>489</v>
      </c>
      <c r="G208" t="str">
        <f>"00022414"</f>
        <v>00022414</v>
      </c>
      <c r="H208">
        <v>1100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46</v>
      </c>
      <c r="S208">
        <v>322</v>
      </c>
      <c r="V208">
        <v>0</v>
      </c>
      <c r="W208">
        <v>1422</v>
      </c>
    </row>
    <row r="209" spans="1:23" x14ac:dyDescent="0.25">
      <c r="H209" t="s">
        <v>490</v>
      </c>
    </row>
    <row r="210" spans="1:23" x14ac:dyDescent="0.25">
      <c r="A210">
        <v>102</v>
      </c>
      <c r="B210">
        <v>9926</v>
      </c>
      <c r="C210" t="s">
        <v>491</v>
      </c>
      <c r="D210" t="s">
        <v>482</v>
      </c>
      <c r="E210" t="s">
        <v>22</v>
      </c>
      <c r="F210" t="s">
        <v>492</v>
      </c>
      <c r="G210" t="str">
        <f>"201604001145"</f>
        <v>201604001145</v>
      </c>
      <c r="H210">
        <v>825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132</v>
      </c>
      <c r="S210">
        <v>588</v>
      </c>
      <c r="V210">
        <v>0</v>
      </c>
      <c r="W210">
        <v>1413</v>
      </c>
    </row>
    <row r="211" spans="1:23" x14ac:dyDescent="0.25">
      <c r="H211" t="s">
        <v>493</v>
      </c>
    </row>
    <row r="212" spans="1:23" x14ac:dyDescent="0.25">
      <c r="A212">
        <v>103</v>
      </c>
      <c r="B212">
        <v>8699</v>
      </c>
      <c r="C212" t="s">
        <v>494</v>
      </c>
      <c r="D212" t="s">
        <v>93</v>
      </c>
      <c r="E212" t="s">
        <v>495</v>
      </c>
      <c r="F212" t="s">
        <v>496</v>
      </c>
      <c r="G212" t="str">
        <f>"201511032414"</f>
        <v>201511032414</v>
      </c>
      <c r="H212">
        <v>1067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49</v>
      </c>
      <c r="S212">
        <v>343</v>
      </c>
      <c r="V212">
        <v>0</v>
      </c>
      <c r="W212">
        <v>1410</v>
      </c>
    </row>
    <row r="213" spans="1:23" x14ac:dyDescent="0.25">
      <c r="H213" t="s">
        <v>497</v>
      </c>
    </row>
    <row r="214" spans="1:23" x14ac:dyDescent="0.25">
      <c r="A214">
        <v>104</v>
      </c>
      <c r="B214">
        <v>1063</v>
      </c>
      <c r="C214" t="s">
        <v>498</v>
      </c>
      <c r="D214" t="s">
        <v>83</v>
      </c>
      <c r="E214" t="s">
        <v>42</v>
      </c>
      <c r="F214" t="s">
        <v>499</v>
      </c>
      <c r="G214" t="str">
        <f>"201511025385"</f>
        <v>201511025385</v>
      </c>
      <c r="H214">
        <v>770</v>
      </c>
      <c r="I214">
        <v>0</v>
      </c>
      <c r="J214">
        <v>50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120</v>
      </c>
      <c r="S214">
        <v>588</v>
      </c>
      <c r="V214">
        <v>0</v>
      </c>
      <c r="W214">
        <v>1408</v>
      </c>
    </row>
    <row r="215" spans="1:23" x14ac:dyDescent="0.25">
      <c r="H215">
        <v>888</v>
      </c>
    </row>
    <row r="216" spans="1:23" x14ac:dyDescent="0.25">
      <c r="A216">
        <v>105</v>
      </c>
      <c r="B216">
        <v>1390</v>
      </c>
      <c r="C216" t="s">
        <v>500</v>
      </c>
      <c r="D216" t="s">
        <v>501</v>
      </c>
      <c r="E216" t="s">
        <v>29</v>
      </c>
      <c r="F216" t="s">
        <v>502</v>
      </c>
      <c r="G216" t="str">
        <f>"200910000221"</f>
        <v>200910000221</v>
      </c>
      <c r="H216">
        <v>990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59</v>
      </c>
      <c r="S216">
        <v>413</v>
      </c>
      <c r="V216">
        <v>1</v>
      </c>
      <c r="W216">
        <v>1403</v>
      </c>
    </row>
    <row r="217" spans="1:23" x14ac:dyDescent="0.25">
      <c r="H217" t="s">
        <v>503</v>
      </c>
    </row>
    <row r="218" spans="1:23" x14ac:dyDescent="0.25">
      <c r="A218">
        <v>106</v>
      </c>
      <c r="B218">
        <v>5583</v>
      </c>
      <c r="C218" t="s">
        <v>504</v>
      </c>
      <c r="D218" t="s">
        <v>505</v>
      </c>
      <c r="E218" t="s">
        <v>115</v>
      </c>
      <c r="F218" t="s">
        <v>506</v>
      </c>
      <c r="G218" t="str">
        <f>"201507000292"</f>
        <v>201507000292</v>
      </c>
      <c r="H218" t="s">
        <v>507</v>
      </c>
      <c r="I218">
        <v>0</v>
      </c>
      <c r="J218">
        <v>70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84</v>
      </c>
      <c r="S218">
        <v>588</v>
      </c>
      <c r="V218">
        <v>2</v>
      </c>
      <c r="W218" t="s">
        <v>508</v>
      </c>
    </row>
    <row r="219" spans="1:23" x14ac:dyDescent="0.25">
      <c r="H219" t="s">
        <v>509</v>
      </c>
    </row>
    <row r="220" spans="1:23" x14ac:dyDescent="0.25">
      <c r="A220">
        <v>107</v>
      </c>
      <c r="B220">
        <v>6875</v>
      </c>
      <c r="C220" t="s">
        <v>510</v>
      </c>
      <c r="D220" t="s">
        <v>511</v>
      </c>
      <c r="E220" t="s">
        <v>29</v>
      </c>
      <c r="F220" t="s">
        <v>512</v>
      </c>
      <c r="G220" t="str">
        <f>"00020613"</f>
        <v>00020613</v>
      </c>
      <c r="H220">
        <v>1100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43</v>
      </c>
      <c r="S220">
        <v>301</v>
      </c>
      <c r="V220">
        <v>0</v>
      </c>
      <c r="W220">
        <v>1401</v>
      </c>
    </row>
    <row r="221" spans="1:23" x14ac:dyDescent="0.25">
      <c r="H221" t="s">
        <v>513</v>
      </c>
    </row>
    <row r="222" spans="1:23" x14ac:dyDescent="0.25">
      <c r="A222">
        <v>108</v>
      </c>
      <c r="B222">
        <v>5505</v>
      </c>
      <c r="C222" t="s">
        <v>514</v>
      </c>
      <c r="D222" t="s">
        <v>515</v>
      </c>
      <c r="E222" t="s">
        <v>35</v>
      </c>
      <c r="F222" t="s">
        <v>516</v>
      </c>
      <c r="G222" t="str">
        <f>"00016313"</f>
        <v>00016313</v>
      </c>
      <c r="H222">
        <v>1078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46</v>
      </c>
      <c r="S222">
        <v>322</v>
      </c>
      <c r="V222">
        <v>0</v>
      </c>
      <c r="W222">
        <v>1400</v>
      </c>
    </row>
    <row r="223" spans="1:23" x14ac:dyDescent="0.25">
      <c r="H223">
        <v>889</v>
      </c>
    </row>
    <row r="224" spans="1:23" x14ac:dyDescent="0.25">
      <c r="A224">
        <v>109</v>
      </c>
      <c r="B224">
        <v>4482</v>
      </c>
      <c r="C224" t="s">
        <v>517</v>
      </c>
      <c r="D224" t="s">
        <v>22</v>
      </c>
      <c r="E224" t="s">
        <v>518</v>
      </c>
      <c r="F224" t="s">
        <v>519</v>
      </c>
      <c r="G224" t="str">
        <f>"201511020911"</f>
        <v>201511020911</v>
      </c>
      <c r="H224" t="s">
        <v>520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236</v>
      </c>
      <c r="S224">
        <v>588</v>
      </c>
      <c r="V224">
        <v>0</v>
      </c>
      <c r="W224" t="s">
        <v>521</v>
      </c>
    </row>
    <row r="225" spans="1:23" x14ac:dyDescent="0.25">
      <c r="H225" t="s">
        <v>522</v>
      </c>
    </row>
    <row r="226" spans="1:23" x14ac:dyDescent="0.25">
      <c r="A226">
        <v>110</v>
      </c>
      <c r="B226">
        <v>9812</v>
      </c>
      <c r="C226" t="s">
        <v>523</v>
      </c>
      <c r="D226" t="s">
        <v>41</v>
      </c>
      <c r="E226" t="s">
        <v>29</v>
      </c>
      <c r="F226" t="s">
        <v>524</v>
      </c>
      <c r="G226" t="str">
        <f>"201511027251"</f>
        <v>201511027251</v>
      </c>
      <c r="H226">
        <v>660</v>
      </c>
      <c r="I226">
        <v>150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91</v>
      </c>
      <c r="S226">
        <v>588</v>
      </c>
      <c r="V226">
        <v>0</v>
      </c>
      <c r="W226">
        <v>1398</v>
      </c>
    </row>
    <row r="227" spans="1:23" x14ac:dyDescent="0.25">
      <c r="H227" t="s">
        <v>525</v>
      </c>
    </row>
    <row r="228" spans="1:23" x14ac:dyDescent="0.25">
      <c r="A228">
        <v>111</v>
      </c>
      <c r="B228">
        <v>6681</v>
      </c>
      <c r="C228" t="s">
        <v>526</v>
      </c>
      <c r="D228" t="s">
        <v>527</v>
      </c>
      <c r="E228" t="s">
        <v>190</v>
      </c>
      <c r="F228" t="s">
        <v>528</v>
      </c>
      <c r="G228" t="str">
        <f>"201511020386"</f>
        <v>201511020386</v>
      </c>
      <c r="H228">
        <v>660</v>
      </c>
      <c r="I228">
        <v>150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159</v>
      </c>
      <c r="S228">
        <v>588</v>
      </c>
      <c r="V228">
        <v>0</v>
      </c>
      <c r="W228">
        <v>1398</v>
      </c>
    </row>
    <row r="229" spans="1:23" x14ac:dyDescent="0.25">
      <c r="H229" t="s">
        <v>529</v>
      </c>
    </row>
    <row r="230" spans="1:23" x14ac:dyDescent="0.25">
      <c r="A230">
        <v>112</v>
      </c>
      <c r="B230">
        <v>4116</v>
      </c>
      <c r="C230" t="s">
        <v>530</v>
      </c>
      <c r="D230" t="s">
        <v>531</v>
      </c>
      <c r="E230" t="s">
        <v>29</v>
      </c>
      <c r="F230" t="s">
        <v>532</v>
      </c>
      <c r="G230" t="str">
        <f>"00090706"</f>
        <v>00090706</v>
      </c>
      <c r="H230" t="s">
        <v>533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205</v>
      </c>
      <c r="S230">
        <v>588</v>
      </c>
      <c r="V230">
        <v>2</v>
      </c>
      <c r="W230" t="s">
        <v>534</v>
      </c>
    </row>
    <row r="231" spans="1:23" x14ac:dyDescent="0.25">
      <c r="H231" t="s">
        <v>535</v>
      </c>
    </row>
    <row r="232" spans="1:23" x14ac:dyDescent="0.25">
      <c r="A232">
        <v>113</v>
      </c>
      <c r="B232">
        <v>8790</v>
      </c>
      <c r="C232" t="s">
        <v>536</v>
      </c>
      <c r="D232" t="s">
        <v>401</v>
      </c>
      <c r="E232" t="s">
        <v>35</v>
      </c>
      <c r="F232" t="s">
        <v>537</v>
      </c>
      <c r="G232" t="str">
        <f>"00089496"</f>
        <v>00089496</v>
      </c>
      <c r="H232" t="s">
        <v>533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173</v>
      </c>
      <c r="S232">
        <v>588</v>
      </c>
      <c r="V232">
        <v>1</v>
      </c>
      <c r="W232" t="s">
        <v>534</v>
      </c>
    </row>
    <row r="233" spans="1:23" x14ac:dyDescent="0.25">
      <c r="H233" t="s">
        <v>538</v>
      </c>
    </row>
    <row r="234" spans="1:23" x14ac:dyDescent="0.25">
      <c r="A234">
        <v>114</v>
      </c>
      <c r="B234">
        <v>2824</v>
      </c>
      <c r="C234" t="s">
        <v>539</v>
      </c>
      <c r="D234" t="s">
        <v>222</v>
      </c>
      <c r="E234" t="s">
        <v>540</v>
      </c>
      <c r="F234" t="s">
        <v>541</v>
      </c>
      <c r="G234" t="str">
        <f>"201511038364"</f>
        <v>201511038364</v>
      </c>
      <c r="H234" t="s">
        <v>542</v>
      </c>
      <c r="I234">
        <v>0</v>
      </c>
      <c r="J234">
        <v>70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69</v>
      </c>
      <c r="S234">
        <v>483</v>
      </c>
      <c r="V234">
        <v>0</v>
      </c>
      <c r="W234" t="s">
        <v>543</v>
      </c>
    </row>
    <row r="235" spans="1:23" x14ac:dyDescent="0.25">
      <c r="H235" t="s">
        <v>544</v>
      </c>
    </row>
    <row r="236" spans="1:23" x14ac:dyDescent="0.25">
      <c r="A236">
        <v>115</v>
      </c>
      <c r="B236">
        <v>1910</v>
      </c>
      <c r="C236" t="s">
        <v>248</v>
      </c>
      <c r="D236" t="s">
        <v>545</v>
      </c>
      <c r="E236" t="s">
        <v>331</v>
      </c>
      <c r="F236" t="s">
        <v>546</v>
      </c>
      <c r="G236" t="str">
        <f>"00091211"</f>
        <v>00091211</v>
      </c>
      <c r="H236">
        <v>803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115</v>
      </c>
      <c r="S236">
        <v>588</v>
      </c>
      <c r="V236">
        <v>0</v>
      </c>
      <c r="W236">
        <v>1391</v>
      </c>
    </row>
    <row r="237" spans="1:23" x14ac:dyDescent="0.25">
      <c r="H237" t="s">
        <v>547</v>
      </c>
    </row>
    <row r="238" spans="1:23" x14ac:dyDescent="0.25">
      <c r="A238">
        <v>116</v>
      </c>
      <c r="B238">
        <v>8813</v>
      </c>
      <c r="C238" t="s">
        <v>548</v>
      </c>
      <c r="D238" t="s">
        <v>179</v>
      </c>
      <c r="E238" t="s">
        <v>115</v>
      </c>
      <c r="F238" t="s">
        <v>549</v>
      </c>
      <c r="G238" t="str">
        <f>"00097763"</f>
        <v>00097763</v>
      </c>
      <c r="H238" t="s">
        <v>241</v>
      </c>
      <c r="I238">
        <v>0</v>
      </c>
      <c r="J238">
        <v>30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60</v>
      </c>
      <c r="S238">
        <v>420</v>
      </c>
      <c r="V238">
        <v>0</v>
      </c>
      <c r="W238" t="s">
        <v>550</v>
      </c>
    </row>
    <row r="239" spans="1:23" x14ac:dyDescent="0.25">
      <c r="H239" t="s">
        <v>551</v>
      </c>
    </row>
    <row r="240" spans="1:23" x14ac:dyDescent="0.25">
      <c r="A240">
        <v>117</v>
      </c>
      <c r="B240">
        <v>1866</v>
      </c>
      <c r="C240" t="s">
        <v>552</v>
      </c>
      <c r="D240" t="s">
        <v>553</v>
      </c>
      <c r="E240" t="s">
        <v>313</v>
      </c>
      <c r="F240" t="s">
        <v>554</v>
      </c>
      <c r="G240" t="str">
        <f>"00046068"</f>
        <v>00046068</v>
      </c>
      <c r="H240" t="s">
        <v>51</v>
      </c>
      <c r="I240">
        <v>0</v>
      </c>
      <c r="J240">
        <v>30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41</v>
      </c>
      <c r="S240">
        <v>287</v>
      </c>
      <c r="V240">
        <v>0</v>
      </c>
      <c r="W240" t="s">
        <v>555</v>
      </c>
    </row>
    <row r="241" spans="1:23" x14ac:dyDescent="0.25">
      <c r="H241" t="s">
        <v>556</v>
      </c>
    </row>
    <row r="242" spans="1:23" x14ac:dyDescent="0.25">
      <c r="A242">
        <v>118</v>
      </c>
      <c r="B242">
        <v>2626</v>
      </c>
      <c r="C242" t="s">
        <v>557</v>
      </c>
      <c r="D242" t="s">
        <v>419</v>
      </c>
      <c r="E242" t="s">
        <v>29</v>
      </c>
      <c r="F242" t="s">
        <v>558</v>
      </c>
      <c r="G242" t="str">
        <f>"201102000400"</f>
        <v>201102000400</v>
      </c>
      <c r="H242">
        <v>770</v>
      </c>
      <c r="I242">
        <v>0</v>
      </c>
      <c r="J242">
        <v>30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100</v>
      </c>
      <c r="S242">
        <v>588</v>
      </c>
      <c r="V242">
        <v>0</v>
      </c>
      <c r="W242">
        <v>1388</v>
      </c>
    </row>
    <row r="243" spans="1:23" x14ac:dyDescent="0.25">
      <c r="H243" t="s">
        <v>559</v>
      </c>
    </row>
    <row r="244" spans="1:23" x14ac:dyDescent="0.25">
      <c r="A244">
        <v>119</v>
      </c>
      <c r="B244">
        <v>5216</v>
      </c>
      <c r="C244" t="s">
        <v>560</v>
      </c>
      <c r="D244" t="s">
        <v>561</v>
      </c>
      <c r="E244" t="s">
        <v>239</v>
      </c>
      <c r="F244" t="s">
        <v>562</v>
      </c>
      <c r="G244" t="str">
        <f>"201511031706"</f>
        <v>201511031706</v>
      </c>
      <c r="H244" t="s">
        <v>563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120</v>
      </c>
      <c r="S244">
        <v>588</v>
      </c>
      <c r="V244">
        <v>0</v>
      </c>
      <c r="W244" t="s">
        <v>564</v>
      </c>
    </row>
    <row r="245" spans="1:23" x14ac:dyDescent="0.25">
      <c r="H245" t="s">
        <v>565</v>
      </c>
    </row>
    <row r="246" spans="1:23" x14ac:dyDescent="0.25">
      <c r="A246">
        <v>120</v>
      </c>
      <c r="B246">
        <v>1593</v>
      </c>
      <c r="C246" t="s">
        <v>566</v>
      </c>
      <c r="D246" t="s">
        <v>280</v>
      </c>
      <c r="E246" t="s">
        <v>22</v>
      </c>
      <c r="F246" t="s">
        <v>567</v>
      </c>
      <c r="G246" t="str">
        <f>"201511025593"</f>
        <v>201511025593</v>
      </c>
      <c r="H246" t="s">
        <v>156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140</v>
      </c>
      <c r="S246">
        <v>588</v>
      </c>
      <c r="V246">
        <v>0</v>
      </c>
      <c r="W246" t="s">
        <v>568</v>
      </c>
    </row>
    <row r="247" spans="1:23" x14ac:dyDescent="0.25">
      <c r="H247" t="s">
        <v>569</v>
      </c>
    </row>
    <row r="248" spans="1:23" x14ac:dyDescent="0.25">
      <c r="A248">
        <v>121</v>
      </c>
      <c r="B248">
        <v>1586</v>
      </c>
      <c r="C248" t="s">
        <v>570</v>
      </c>
      <c r="D248" t="s">
        <v>214</v>
      </c>
      <c r="E248" t="s">
        <v>60</v>
      </c>
      <c r="F248" t="s">
        <v>571</v>
      </c>
      <c r="G248" t="str">
        <f>"201102000240"</f>
        <v>201102000240</v>
      </c>
      <c r="H248">
        <v>935</v>
      </c>
      <c r="I248">
        <v>0</v>
      </c>
      <c r="J248">
        <v>70</v>
      </c>
      <c r="K248">
        <v>0</v>
      </c>
      <c r="L248">
        <v>30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49</v>
      </c>
      <c r="S248">
        <v>343</v>
      </c>
      <c r="V248">
        <v>0</v>
      </c>
      <c r="W248">
        <v>1378</v>
      </c>
    </row>
    <row r="249" spans="1:23" x14ac:dyDescent="0.25">
      <c r="H249" t="s">
        <v>572</v>
      </c>
    </row>
    <row r="250" spans="1:23" x14ac:dyDescent="0.25">
      <c r="A250">
        <v>122</v>
      </c>
      <c r="B250">
        <v>2558</v>
      </c>
      <c r="C250" t="s">
        <v>573</v>
      </c>
      <c r="D250" t="s">
        <v>227</v>
      </c>
      <c r="E250" t="s">
        <v>60</v>
      </c>
      <c r="F250" t="s">
        <v>574</v>
      </c>
      <c r="G250" t="str">
        <f>"201511006210"</f>
        <v>201511006210</v>
      </c>
      <c r="H250">
        <v>880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71</v>
      </c>
      <c r="S250">
        <v>497</v>
      </c>
      <c r="V250">
        <v>0</v>
      </c>
      <c r="W250">
        <v>1377</v>
      </c>
    </row>
    <row r="251" spans="1:23" x14ac:dyDescent="0.25">
      <c r="H251" t="s">
        <v>575</v>
      </c>
    </row>
    <row r="252" spans="1:23" x14ac:dyDescent="0.25">
      <c r="A252">
        <v>123</v>
      </c>
      <c r="B252">
        <v>7580</v>
      </c>
      <c r="C252" t="s">
        <v>576</v>
      </c>
      <c r="D252" t="s">
        <v>577</v>
      </c>
      <c r="E252" t="s">
        <v>578</v>
      </c>
      <c r="F252" t="s">
        <v>579</v>
      </c>
      <c r="G252" t="str">
        <f>"00041283"</f>
        <v>00041283</v>
      </c>
      <c r="H252">
        <v>935</v>
      </c>
      <c r="I252">
        <v>0</v>
      </c>
      <c r="J252">
        <v>70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53</v>
      </c>
      <c r="S252">
        <v>371</v>
      </c>
      <c r="V252">
        <v>0</v>
      </c>
      <c r="W252">
        <v>1376</v>
      </c>
    </row>
    <row r="253" spans="1:23" x14ac:dyDescent="0.25">
      <c r="H253" t="s">
        <v>580</v>
      </c>
    </row>
    <row r="254" spans="1:23" x14ac:dyDescent="0.25">
      <c r="A254">
        <v>124</v>
      </c>
      <c r="B254">
        <v>6073</v>
      </c>
      <c r="C254" t="s">
        <v>581</v>
      </c>
      <c r="D254" t="s">
        <v>14</v>
      </c>
      <c r="E254" t="s">
        <v>22</v>
      </c>
      <c r="F254" t="s">
        <v>582</v>
      </c>
      <c r="G254" t="str">
        <f>"201511040150"</f>
        <v>201511040150</v>
      </c>
      <c r="H254" t="s">
        <v>583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106</v>
      </c>
      <c r="S254">
        <v>588</v>
      </c>
      <c r="V254">
        <v>1</v>
      </c>
      <c r="W254" t="s">
        <v>584</v>
      </c>
    </row>
    <row r="255" spans="1:23" x14ac:dyDescent="0.25">
      <c r="H255" t="s">
        <v>76</v>
      </c>
    </row>
    <row r="256" spans="1:23" x14ac:dyDescent="0.25">
      <c r="A256">
        <v>125</v>
      </c>
      <c r="B256">
        <v>194</v>
      </c>
      <c r="C256" t="s">
        <v>585</v>
      </c>
      <c r="D256" t="s">
        <v>14</v>
      </c>
      <c r="E256" t="s">
        <v>29</v>
      </c>
      <c r="F256" t="s">
        <v>586</v>
      </c>
      <c r="G256" t="str">
        <f>"201511030492"</f>
        <v>201511030492</v>
      </c>
      <c r="H256">
        <v>605</v>
      </c>
      <c r="I256">
        <v>150</v>
      </c>
      <c r="J256">
        <v>30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120</v>
      </c>
      <c r="S256">
        <v>588</v>
      </c>
      <c r="V256">
        <v>0</v>
      </c>
      <c r="W256">
        <v>1373</v>
      </c>
    </row>
    <row r="257" spans="1:23" x14ac:dyDescent="0.25">
      <c r="H257" t="s">
        <v>587</v>
      </c>
    </row>
    <row r="258" spans="1:23" x14ac:dyDescent="0.25">
      <c r="A258">
        <v>126</v>
      </c>
      <c r="B258">
        <v>8067</v>
      </c>
      <c r="C258" t="s">
        <v>588</v>
      </c>
      <c r="D258" t="s">
        <v>589</v>
      </c>
      <c r="E258" t="s">
        <v>60</v>
      </c>
      <c r="F258" t="s">
        <v>590</v>
      </c>
      <c r="G258" t="str">
        <f>"00019892"</f>
        <v>00019892</v>
      </c>
      <c r="H258" t="s">
        <v>591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83</v>
      </c>
      <c r="S258">
        <v>581</v>
      </c>
      <c r="V258">
        <v>0</v>
      </c>
      <c r="W258" t="s">
        <v>592</v>
      </c>
    </row>
    <row r="259" spans="1:23" x14ac:dyDescent="0.25">
      <c r="H259" t="s">
        <v>593</v>
      </c>
    </row>
    <row r="260" spans="1:23" x14ac:dyDescent="0.25">
      <c r="A260">
        <v>127</v>
      </c>
      <c r="B260">
        <v>3358</v>
      </c>
      <c r="C260" t="s">
        <v>594</v>
      </c>
      <c r="D260" t="s">
        <v>154</v>
      </c>
      <c r="E260" t="s">
        <v>313</v>
      </c>
      <c r="F260" t="s">
        <v>595</v>
      </c>
      <c r="G260" t="str">
        <f>"200712000275"</f>
        <v>200712000275</v>
      </c>
      <c r="H260">
        <v>770</v>
      </c>
      <c r="I260">
        <v>150</v>
      </c>
      <c r="J260">
        <v>30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60</v>
      </c>
      <c r="S260">
        <v>420</v>
      </c>
      <c r="V260">
        <v>1</v>
      </c>
      <c r="W260">
        <v>1370</v>
      </c>
    </row>
    <row r="261" spans="1:23" x14ac:dyDescent="0.25">
      <c r="H261" t="s">
        <v>46</v>
      </c>
    </row>
    <row r="262" spans="1:23" x14ac:dyDescent="0.25">
      <c r="A262">
        <v>128</v>
      </c>
      <c r="B262">
        <v>5789</v>
      </c>
      <c r="C262" t="s">
        <v>596</v>
      </c>
      <c r="D262" t="s">
        <v>597</v>
      </c>
      <c r="E262" t="s">
        <v>67</v>
      </c>
      <c r="F262" t="s">
        <v>598</v>
      </c>
      <c r="G262" t="str">
        <f>"201511041966"</f>
        <v>201511041966</v>
      </c>
      <c r="H262">
        <v>770</v>
      </c>
      <c r="I262">
        <v>150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64</v>
      </c>
      <c r="S262">
        <v>448</v>
      </c>
      <c r="T262">
        <v>6</v>
      </c>
      <c r="U262" t="s">
        <v>105</v>
      </c>
      <c r="V262">
        <v>0</v>
      </c>
      <c r="W262">
        <v>1368</v>
      </c>
    </row>
    <row r="263" spans="1:23" x14ac:dyDescent="0.25">
      <c r="H263" t="s">
        <v>599</v>
      </c>
    </row>
    <row r="264" spans="1:23" x14ac:dyDescent="0.25">
      <c r="A264">
        <v>129</v>
      </c>
      <c r="B264">
        <v>5789</v>
      </c>
      <c r="C264" t="s">
        <v>596</v>
      </c>
      <c r="D264" t="s">
        <v>597</v>
      </c>
      <c r="E264" t="s">
        <v>67</v>
      </c>
      <c r="F264" t="s">
        <v>598</v>
      </c>
      <c r="G264" t="str">
        <f>"201511041966"</f>
        <v>201511041966</v>
      </c>
      <c r="H264">
        <v>770</v>
      </c>
      <c r="I264">
        <v>150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64</v>
      </c>
      <c r="S264">
        <v>448</v>
      </c>
      <c r="V264">
        <v>0</v>
      </c>
      <c r="W264">
        <v>1368</v>
      </c>
    </row>
    <row r="265" spans="1:23" x14ac:dyDescent="0.25">
      <c r="H265" t="s">
        <v>599</v>
      </c>
    </row>
    <row r="266" spans="1:23" x14ac:dyDescent="0.25">
      <c r="A266">
        <v>130</v>
      </c>
      <c r="B266">
        <v>2789</v>
      </c>
      <c r="C266" t="s">
        <v>600</v>
      </c>
      <c r="D266" t="s">
        <v>601</v>
      </c>
      <c r="E266" t="s">
        <v>60</v>
      </c>
      <c r="F266" t="s">
        <v>602</v>
      </c>
      <c r="G266" t="str">
        <f>"201511017169"</f>
        <v>201511017169</v>
      </c>
      <c r="H266" t="s">
        <v>603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274</v>
      </c>
      <c r="S266">
        <v>588</v>
      </c>
      <c r="V266">
        <v>0</v>
      </c>
      <c r="W266" t="s">
        <v>604</v>
      </c>
    </row>
    <row r="267" spans="1:23" x14ac:dyDescent="0.25">
      <c r="H267" t="s">
        <v>605</v>
      </c>
    </row>
    <row r="268" spans="1:23" x14ac:dyDescent="0.25">
      <c r="A268">
        <v>131</v>
      </c>
      <c r="B268">
        <v>5118</v>
      </c>
      <c r="C268" t="s">
        <v>606</v>
      </c>
      <c r="D268" t="s">
        <v>607</v>
      </c>
      <c r="E268" t="s">
        <v>608</v>
      </c>
      <c r="F268" t="s">
        <v>609</v>
      </c>
      <c r="G268" t="str">
        <f>"201511009124"</f>
        <v>201511009124</v>
      </c>
      <c r="H268" t="s">
        <v>610</v>
      </c>
      <c r="I268">
        <v>150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57</v>
      </c>
      <c r="S268">
        <v>399</v>
      </c>
      <c r="V268">
        <v>0</v>
      </c>
      <c r="W268" t="s">
        <v>611</v>
      </c>
    </row>
    <row r="269" spans="1:23" x14ac:dyDescent="0.25">
      <c r="H269" t="s">
        <v>612</v>
      </c>
    </row>
    <row r="270" spans="1:23" x14ac:dyDescent="0.25">
      <c r="A270">
        <v>132</v>
      </c>
      <c r="B270">
        <v>6570</v>
      </c>
      <c r="C270" t="s">
        <v>613</v>
      </c>
      <c r="D270" t="s">
        <v>614</v>
      </c>
      <c r="E270" t="s">
        <v>615</v>
      </c>
      <c r="F270" t="s">
        <v>616</v>
      </c>
      <c r="G270" t="str">
        <f>"201511040395"</f>
        <v>201511040395</v>
      </c>
      <c r="H270">
        <v>825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77</v>
      </c>
      <c r="S270">
        <v>539</v>
      </c>
      <c r="V270">
        <v>0</v>
      </c>
      <c r="W270">
        <v>1364</v>
      </c>
    </row>
    <row r="271" spans="1:23" x14ac:dyDescent="0.25">
      <c r="H271" t="s">
        <v>152</v>
      </c>
    </row>
    <row r="272" spans="1:23" x14ac:dyDescent="0.25">
      <c r="A272">
        <v>133</v>
      </c>
      <c r="B272">
        <v>473</v>
      </c>
      <c r="C272" t="s">
        <v>617</v>
      </c>
      <c r="D272" t="s">
        <v>618</v>
      </c>
      <c r="E272" t="s">
        <v>619</v>
      </c>
      <c r="F272" t="s">
        <v>620</v>
      </c>
      <c r="G272" t="str">
        <f>"201511032456"</f>
        <v>201511032456</v>
      </c>
      <c r="H272">
        <v>715</v>
      </c>
      <c r="I272">
        <v>0</v>
      </c>
      <c r="J272">
        <v>30</v>
      </c>
      <c r="K272">
        <v>30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181</v>
      </c>
      <c r="S272">
        <v>588</v>
      </c>
      <c r="V272">
        <v>2</v>
      </c>
      <c r="W272">
        <v>1363</v>
      </c>
    </row>
    <row r="273" spans="1:23" x14ac:dyDescent="0.25">
      <c r="H273" t="s">
        <v>621</v>
      </c>
    </row>
    <row r="274" spans="1:23" x14ac:dyDescent="0.25">
      <c r="A274">
        <v>134</v>
      </c>
      <c r="B274">
        <v>5731</v>
      </c>
      <c r="C274" t="s">
        <v>622</v>
      </c>
      <c r="D274" t="s">
        <v>623</v>
      </c>
      <c r="E274" t="s">
        <v>161</v>
      </c>
      <c r="F274" t="s">
        <v>624</v>
      </c>
      <c r="G274" t="str">
        <f>"201511033851"</f>
        <v>201511033851</v>
      </c>
      <c r="H274" t="s">
        <v>625</v>
      </c>
      <c r="I274">
        <v>150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45</v>
      </c>
      <c r="S274">
        <v>315</v>
      </c>
      <c r="V274">
        <v>0</v>
      </c>
      <c r="W274" t="s">
        <v>626</v>
      </c>
    </row>
    <row r="275" spans="1:23" x14ac:dyDescent="0.25">
      <c r="H275" t="s">
        <v>627</v>
      </c>
    </row>
    <row r="276" spans="1:23" x14ac:dyDescent="0.25">
      <c r="A276">
        <v>135</v>
      </c>
      <c r="B276">
        <v>5497</v>
      </c>
      <c r="C276" t="s">
        <v>628</v>
      </c>
      <c r="D276" t="s">
        <v>41</v>
      </c>
      <c r="E276" t="s">
        <v>629</v>
      </c>
      <c r="F276" t="s">
        <v>630</v>
      </c>
      <c r="G276" t="str">
        <f>"00026826"</f>
        <v>00026826</v>
      </c>
      <c r="H276">
        <v>770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203</v>
      </c>
      <c r="S276">
        <v>588</v>
      </c>
      <c r="V276">
        <v>0</v>
      </c>
      <c r="W276">
        <v>1358</v>
      </c>
    </row>
    <row r="277" spans="1:23" x14ac:dyDescent="0.25">
      <c r="H277" t="s">
        <v>152</v>
      </c>
    </row>
    <row r="278" spans="1:23" x14ac:dyDescent="0.25">
      <c r="A278">
        <v>136</v>
      </c>
      <c r="B278">
        <v>10003</v>
      </c>
      <c r="C278" t="s">
        <v>631</v>
      </c>
      <c r="D278" t="s">
        <v>632</v>
      </c>
      <c r="E278" t="s">
        <v>633</v>
      </c>
      <c r="F278" t="s">
        <v>634</v>
      </c>
      <c r="G278" t="str">
        <f>"201511018718"</f>
        <v>201511018718</v>
      </c>
      <c r="H278">
        <v>770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91</v>
      </c>
      <c r="S278">
        <v>588</v>
      </c>
      <c r="V278">
        <v>0</v>
      </c>
      <c r="W278">
        <v>1358</v>
      </c>
    </row>
    <row r="279" spans="1:23" x14ac:dyDescent="0.25">
      <c r="H279" t="s">
        <v>152</v>
      </c>
    </row>
    <row r="280" spans="1:23" x14ac:dyDescent="0.25">
      <c r="A280">
        <v>137</v>
      </c>
      <c r="B280">
        <v>3631</v>
      </c>
      <c r="C280" t="s">
        <v>635</v>
      </c>
      <c r="D280" t="s">
        <v>636</v>
      </c>
      <c r="E280" t="s">
        <v>313</v>
      </c>
      <c r="F280" t="s">
        <v>637</v>
      </c>
      <c r="G280" t="str">
        <f>"201511013440"</f>
        <v>201511013440</v>
      </c>
      <c r="H280">
        <v>770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86</v>
      </c>
      <c r="S280">
        <v>588</v>
      </c>
      <c r="V280">
        <v>0</v>
      </c>
      <c r="W280">
        <v>1358</v>
      </c>
    </row>
    <row r="281" spans="1:23" x14ac:dyDescent="0.25">
      <c r="H281" t="s">
        <v>638</v>
      </c>
    </row>
    <row r="282" spans="1:23" x14ac:dyDescent="0.25">
      <c r="A282">
        <v>138</v>
      </c>
      <c r="B282">
        <v>4588</v>
      </c>
      <c r="C282" t="s">
        <v>639</v>
      </c>
      <c r="D282" t="s">
        <v>15</v>
      </c>
      <c r="E282" t="s">
        <v>83</v>
      </c>
      <c r="F282" t="s">
        <v>640</v>
      </c>
      <c r="G282" t="str">
        <f>"201511010436"</f>
        <v>201511010436</v>
      </c>
      <c r="H282" t="s">
        <v>298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232</v>
      </c>
      <c r="S282">
        <v>588</v>
      </c>
      <c r="V282">
        <v>0</v>
      </c>
      <c r="W282" t="s">
        <v>641</v>
      </c>
    </row>
    <row r="283" spans="1:23" x14ac:dyDescent="0.25">
      <c r="H283" t="s">
        <v>642</v>
      </c>
    </row>
    <row r="284" spans="1:23" x14ac:dyDescent="0.25">
      <c r="A284">
        <v>139</v>
      </c>
      <c r="B284">
        <v>4114</v>
      </c>
      <c r="C284" t="s">
        <v>643</v>
      </c>
      <c r="D284" t="s">
        <v>644</v>
      </c>
      <c r="E284" t="s">
        <v>29</v>
      </c>
      <c r="F284" t="s">
        <v>645</v>
      </c>
      <c r="G284" t="str">
        <f>"00039851"</f>
        <v>00039851</v>
      </c>
      <c r="H284" t="s">
        <v>646</v>
      </c>
      <c r="I284">
        <v>0</v>
      </c>
      <c r="J284">
        <v>30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171</v>
      </c>
      <c r="S284">
        <v>588</v>
      </c>
      <c r="V284">
        <v>0</v>
      </c>
      <c r="W284" t="s">
        <v>647</v>
      </c>
    </row>
    <row r="285" spans="1:23" x14ac:dyDescent="0.25">
      <c r="H285" t="s">
        <v>648</v>
      </c>
    </row>
    <row r="286" spans="1:23" x14ac:dyDescent="0.25">
      <c r="A286">
        <v>140</v>
      </c>
      <c r="B286">
        <v>10439</v>
      </c>
      <c r="C286" t="s">
        <v>649</v>
      </c>
      <c r="D286" t="s">
        <v>154</v>
      </c>
      <c r="E286" t="s">
        <v>60</v>
      </c>
      <c r="F286" t="s">
        <v>650</v>
      </c>
      <c r="G286" t="str">
        <f>"00029604"</f>
        <v>00029604</v>
      </c>
      <c r="H286">
        <v>759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200</v>
      </c>
      <c r="S286">
        <v>588</v>
      </c>
      <c r="V286">
        <v>3</v>
      </c>
      <c r="W286">
        <v>1347</v>
      </c>
    </row>
    <row r="287" spans="1:23" x14ac:dyDescent="0.25">
      <c r="H287" t="s">
        <v>651</v>
      </c>
    </row>
    <row r="288" spans="1:23" x14ac:dyDescent="0.25">
      <c r="A288">
        <v>141</v>
      </c>
      <c r="B288">
        <v>10439</v>
      </c>
      <c r="C288" t="s">
        <v>649</v>
      </c>
      <c r="D288" t="s">
        <v>154</v>
      </c>
      <c r="E288" t="s">
        <v>60</v>
      </c>
      <c r="F288" t="s">
        <v>650</v>
      </c>
      <c r="G288" t="str">
        <f>"00029604"</f>
        <v>00029604</v>
      </c>
      <c r="H288">
        <v>759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84</v>
      </c>
      <c r="S288">
        <v>588</v>
      </c>
      <c r="V288">
        <v>3</v>
      </c>
      <c r="W288">
        <v>1347</v>
      </c>
    </row>
    <row r="289" spans="1:23" x14ac:dyDescent="0.25">
      <c r="H289" t="s">
        <v>651</v>
      </c>
    </row>
    <row r="290" spans="1:23" x14ac:dyDescent="0.25">
      <c r="A290">
        <v>142</v>
      </c>
      <c r="B290">
        <v>4942</v>
      </c>
      <c r="C290" t="s">
        <v>652</v>
      </c>
      <c r="D290" t="s">
        <v>41</v>
      </c>
      <c r="E290" t="s">
        <v>22</v>
      </c>
      <c r="F290" t="s">
        <v>653</v>
      </c>
      <c r="G290" t="str">
        <f>"201510002957"</f>
        <v>201510002957</v>
      </c>
      <c r="H290">
        <v>759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110</v>
      </c>
      <c r="S290">
        <v>588</v>
      </c>
      <c r="V290">
        <v>0</v>
      </c>
      <c r="W290">
        <v>1347</v>
      </c>
    </row>
    <row r="291" spans="1:23" x14ac:dyDescent="0.25">
      <c r="H291" t="s">
        <v>654</v>
      </c>
    </row>
    <row r="292" spans="1:23" x14ac:dyDescent="0.25">
      <c r="A292">
        <v>143</v>
      </c>
      <c r="B292">
        <v>6278</v>
      </c>
      <c r="C292" t="s">
        <v>655</v>
      </c>
      <c r="D292" t="s">
        <v>656</v>
      </c>
      <c r="E292" t="s">
        <v>657</v>
      </c>
      <c r="F292" t="s">
        <v>658</v>
      </c>
      <c r="G292" t="str">
        <f>"201512000556"</f>
        <v>201512000556</v>
      </c>
      <c r="H292" t="s">
        <v>24</v>
      </c>
      <c r="I292">
        <v>0</v>
      </c>
      <c r="J292">
        <v>70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26</v>
      </c>
      <c r="S292">
        <v>182</v>
      </c>
      <c r="V292">
        <v>0</v>
      </c>
      <c r="W292" t="s">
        <v>659</v>
      </c>
    </row>
    <row r="293" spans="1:23" x14ac:dyDescent="0.25">
      <c r="H293" t="s">
        <v>660</v>
      </c>
    </row>
    <row r="294" spans="1:23" x14ac:dyDescent="0.25">
      <c r="A294">
        <v>144</v>
      </c>
      <c r="B294">
        <v>2103</v>
      </c>
      <c r="C294" t="s">
        <v>661</v>
      </c>
      <c r="D294" t="s">
        <v>280</v>
      </c>
      <c r="E294" t="s">
        <v>662</v>
      </c>
      <c r="F294" t="s">
        <v>663</v>
      </c>
      <c r="G294" t="str">
        <f>"00028543"</f>
        <v>00028543</v>
      </c>
      <c r="H294" t="s">
        <v>664</v>
      </c>
      <c r="I294">
        <v>150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104</v>
      </c>
      <c r="S294">
        <v>588</v>
      </c>
      <c r="V294">
        <v>0</v>
      </c>
      <c r="W294" t="s">
        <v>665</v>
      </c>
    </row>
    <row r="295" spans="1:23" x14ac:dyDescent="0.25">
      <c r="H295" t="s">
        <v>666</v>
      </c>
    </row>
    <row r="296" spans="1:23" x14ac:dyDescent="0.25">
      <c r="A296">
        <v>145</v>
      </c>
      <c r="B296">
        <v>9297</v>
      </c>
      <c r="C296" t="s">
        <v>667</v>
      </c>
      <c r="D296" t="s">
        <v>93</v>
      </c>
      <c r="E296" t="s">
        <v>190</v>
      </c>
      <c r="F296" t="s">
        <v>668</v>
      </c>
      <c r="G296" t="str">
        <f>"00080993"</f>
        <v>00080993</v>
      </c>
      <c r="H296">
        <v>1045</v>
      </c>
      <c r="I296">
        <v>150</v>
      </c>
      <c r="J296">
        <v>30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17</v>
      </c>
      <c r="S296">
        <v>119</v>
      </c>
      <c r="V296">
        <v>0</v>
      </c>
      <c r="W296">
        <v>1344</v>
      </c>
    </row>
    <row r="297" spans="1:23" x14ac:dyDescent="0.25">
      <c r="H297" t="s">
        <v>26</v>
      </c>
    </row>
    <row r="298" spans="1:23" x14ac:dyDescent="0.25">
      <c r="A298">
        <v>146</v>
      </c>
      <c r="B298">
        <v>6735</v>
      </c>
      <c r="C298" t="s">
        <v>669</v>
      </c>
      <c r="D298" t="s">
        <v>227</v>
      </c>
      <c r="E298" t="s">
        <v>22</v>
      </c>
      <c r="F298" t="s">
        <v>670</v>
      </c>
      <c r="G298" t="str">
        <f>"00069292"</f>
        <v>00069292</v>
      </c>
      <c r="H298">
        <v>605</v>
      </c>
      <c r="I298">
        <v>150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97</v>
      </c>
      <c r="S298">
        <v>588</v>
      </c>
      <c r="V298">
        <v>0</v>
      </c>
      <c r="W298">
        <v>1343</v>
      </c>
    </row>
    <row r="299" spans="1:23" x14ac:dyDescent="0.25">
      <c r="H299" t="s">
        <v>671</v>
      </c>
    </row>
    <row r="300" spans="1:23" x14ac:dyDescent="0.25">
      <c r="A300">
        <v>147</v>
      </c>
      <c r="B300">
        <v>6844</v>
      </c>
      <c r="C300" t="s">
        <v>316</v>
      </c>
      <c r="D300" t="s">
        <v>227</v>
      </c>
      <c r="E300" t="s">
        <v>129</v>
      </c>
      <c r="F300" t="s">
        <v>672</v>
      </c>
      <c r="G300" t="str">
        <f>"201511032416"</f>
        <v>201511032416</v>
      </c>
      <c r="H300">
        <v>1100</v>
      </c>
      <c r="I300">
        <v>0</v>
      </c>
      <c r="J300">
        <v>30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30</v>
      </c>
      <c r="S300">
        <v>210</v>
      </c>
      <c r="V300">
        <v>0</v>
      </c>
      <c r="W300">
        <v>1340</v>
      </c>
    </row>
    <row r="301" spans="1:23" x14ac:dyDescent="0.25">
      <c r="H301" t="s">
        <v>673</v>
      </c>
    </row>
    <row r="302" spans="1:23" x14ac:dyDescent="0.25">
      <c r="A302">
        <v>148</v>
      </c>
      <c r="B302">
        <v>1190</v>
      </c>
      <c r="C302" t="s">
        <v>674</v>
      </c>
      <c r="D302" t="s">
        <v>675</v>
      </c>
      <c r="E302" t="s">
        <v>676</v>
      </c>
      <c r="F302" t="s">
        <v>677</v>
      </c>
      <c r="G302" t="str">
        <f>"00026855"</f>
        <v>00026855</v>
      </c>
      <c r="H302">
        <v>880</v>
      </c>
      <c r="I302">
        <v>0</v>
      </c>
      <c r="J302">
        <v>30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61</v>
      </c>
      <c r="S302">
        <v>427</v>
      </c>
      <c r="V302">
        <v>0</v>
      </c>
      <c r="W302">
        <v>1337</v>
      </c>
    </row>
    <row r="303" spans="1:23" x14ac:dyDescent="0.25">
      <c r="H303" t="s">
        <v>678</v>
      </c>
    </row>
    <row r="304" spans="1:23" x14ac:dyDescent="0.25">
      <c r="A304">
        <v>149</v>
      </c>
      <c r="B304">
        <v>7235</v>
      </c>
      <c r="C304" t="s">
        <v>679</v>
      </c>
      <c r="D304" t="s">
        <v>680</v>
      </c>
      <c r="E304" t="s">
        <v>250</v>
      </c>
      <c r="F304" t="s">
        <v>681</v>
      </c>
      <c r="G304" t="str">
        <f>"201512003054"</f>
        <v>201512003054</v>
      </c>
      <c r="H304">
        <v>814</v>
      </c>
      <c r="I304">
        <v>0</v>
      </c>
      <c r="J304">
        <v>30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70</v>
      </c>
      <c r="S304">
        <v>490</v>
      </c>
      <c r="V304">
        <v>0</v>
      </c>
      <c r="W304">
        <v>1334</v>
      </c>
    </row>
    <row r="305" spans="1:23" x14ac:dyDescent="0.25">
      <c r="H305" t="s">
        <v>152</v>
      </c>
    </row>
    <row r="306" spans="1:23" x14ac:dyDescent="0.25">
      <c r="A306">
        <v>150</v>
      </c>
      <c r="B306">
        <v>755</v>
      </c>
      <c r="C306" t="s">
        <v>682</v>
      </c>
      <c r="D306" t="s">
        <v>126</v>
      </c>
      <c r="E306" t="s">
        <v>190</v>
      </c>
      <c r="F306" t="s">
        <v>683</v>
      </c>
      <c r="G306" t="str">
        <f>"00037167"</f>
        <v>00037167</v>
      </c>
      <c r="H306" t="s">
        <v>507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173</v>
      </c>
      <c r="S306">
        <v>588</v>
      </c>
      <c r="T306">
        <v>6</v>
      </c>
      <c r="U306">
        <v>887</v>
      </c>
      <c r="V306">
        <v>0</v>
      </c>
      <c r="W306" t="s">
        <v>684</v>
      </c>
    </row>
    <row r="307" spans="1:23" x14ac:dyDescent="0.25">
      <c r="H307">
        <v>887</v>
      </c>
    </row>
    <row r="308" spans="1:23" x14ac:dyDescent="0.25">
      <c r="A308">
        <v>151</v>
      </c>
      <c r="B308">
        <v>7943</v>
      </c>
      <c r="C308" t="s">
        <v>685</v>
      </c>
      <c r="D308" t="s">
        <v>35</v>
      </c>
      <c r="E308" t="s">
        <v>518</v>
      </c>
      <c r="F308" t="s">
        <v>686</v>
      </c>
      <c r="G308" t="str">
        <f>"00094710"</f>
        <v>00094710</v>
      </c>
      <c r="H308" t="s">
        <v>122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45</v>
      </c>
      <c r="S308">
        <v>315</v>
      </c>
      <c r="V308">
        <v>0</v>
      </c>
      <c r="W308" t="s">
        <v>687</v>
      </c>
    </row>
    <row r="309" spans="1:23" x14ac:dyDescent="0.25">
      <c r="H309" t="s">
        <v>688</v>
      </c>
    </row>
    <row r="310" spans="1:23" x14ac:dyDescent="0.25">
      <c r="A310">
        <v>152</v>
      </c>
      <c r="B310">
        <v>7961</v>
      </c>
      <c r="C310" t="s">
        <v>689</v>
      </c>
      <c r="D310" t="s">
        <v>690</v>
      </c>
      <c r="E310" t="s">
        <v>22</v>
      </c>
      <c r="F310" t="s">
        <v>691</v>
      </c>
      <c r="G310" t="str">
        <f>"201512000233"</f>
        <v>201512000233</v>
      </c>
      <c r="H310" t="s">
        <v>692</v>
      </c>
      <c r="I310">
        <v>0</v>
      </c>
      <c r="J310">
        <v>30</v>
      </c>
      <c r="K310">
        <v>0</v>
      </c>
      <c r="L310">
        <v>0</v>
      </c>
      <c r="M310">
        <v>50</v>
      </c>
      <c r="N310">
        <v>0</v>
      </c>
      <c r="O310">
        <v>0</v>
      </c>
      <c r="P310">
        <v>0</v>
      </c>
      <c r="Q310">
        <v>0</v>
      </c>
      <c r="R310">
        <v>67</v>
      </c>
      <c r="S310">
        <v>469</v>
      </c>
      <c r="V310">
        <v>0</v>
      </c>
      <c r="W310" t="s">
        <v>693</v>
      </c>
    </row>
    <row r="311" spans="1:23" x14ac:dyDescent="0.25">
      <c r="H311" t="s">
        <v>694</v>
      </c>
    </row>
    <row r="312" spans="1:23" x14ac:dyDescent="0.25">
      <c r="A312">
        <v>153</v>
      </c>
      <c r="B312">
        <v>9016</v>
      </c>
      <c r="C312" t="s">
        <v>695</v>
      </c>
      <c r="D312" t="s">
        <v>696</v>
      </c>
      <c r="E312" t="s">
        <v>161</v>
      </c>
      <c r="F312" t="s">
        <v>697</v>
      </c>
      <c r="G312" t="str">
        <f>"00046656"</f>
        <v>00046656</v>
      </c>
      <c r="H312">
        <v>935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56</v>
      </c>
      <c r="S312">
        <v>392</v>
      </c>
      <c r="V312">
        <v>0</v>
      </c>
      <c r="W312">
        <v>1327</v>
      </c>
    </row>
    <row r="313" spans="1:23" x14ac:dyDescent="0.25">
      <c r="H313" t="s">
        <v>698</v>
      </c>
    </row>
    <row r="314" spans="1:23" x14ac:dyDescent="0.25">
      <c r="A314">
        <v>154</v>
      </c>
      <c r="B314">
        <v>6332</v>
      </c>
      <c r="C314" t="s">
        <v>340</v>
      </c>
      <c r="D314" t="s">
        <v>699</v>
      </c>
      <c r="E314" t="s">
        <v>42</v>
      </c>
      <c r="F314" t="s">
        <v>700</v>
      </c>
      <c r="G314" t="str">
        <f>"00016213"</f>
        <v>00016213</v>
      </c>
      <c r="H314" t="s">
        <v>701</v>
      </c>
      <c r="I314">
        <v>150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57</v>
      </c>
      <c r="S314">
        <v>399</v>
      </c>
      <c r="V314">
        <v>0</v>
      </c>
      <c r="W314" t="s">
        <v>702</v>
      </c>
    </row>
    <row r="315" spans="1:23" x14ac:dyDescent="0.25">
      <c r="H315" t="s">
        <v>703</v>
      </c>
    </row>
    <row r="316" spans="1:23" x14ac:dyDescent="0.25">
      <c r="A316">
        <v>155</v>
      </c>
      <c r="B316">
        <v>6332</v>
      </c>
      <c r="C316" t="s">
        <v>340</v>
      </c>
      <c r="D316" t="s">
        <v>699</v>
      </c>
      <c r="E316" t="s">
        <v>42</v>
      </c>
      <c r="F316" t="s">
        <v>700</v>
      </c>
      <c r="G316" t="str">
        <f>"00016213"</f>
        <v>00016213</v>
      </c>
      <c r="H316" t="s">
        <v>701</v>
      </c>
      <c r="I316">
        <v>150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57</v>
      </c>
      <c r="S316">
        <v>399</v>
      </c>
      <c r="T316">
        <v>6</v>
      </c>
      <c r="U316" t="s">
        <v>105</v>
      </c>
      <c r="V316">
        <v>0</v>
      </c>
      <c r="W316" t="s">
        <v>702</v>
      </c>
    </row>
    <row r="317" spans="1:23" x14ac:dyDescent="0.25">
      <c r="H317" t="s">
        <v>703</v>
      </c>
    </row>
    <row r="318" spans="1:23" x14ac:dyDescent="0.25">
      <c r="A318">
        <v>156</v>
      </c>
      <c r="B318">
        <v>6322</v>
      </c>
      <c r="C318" t="s">
        <v>704</v>
      </c>
      <c r="D318" t="s">
        <v>705</v>
      </c>
      <c r="E318" t="s">
        <v>22</v>
      </c>
      <c r="F318" t="s">
        <v>706</v>
      </c>
      <c r="G318" t="str">
        <f>"00029192"</f>
        <v>00029192</v>
      </c>
      <c r="H318" t="s">
        <v>122</v>
      </c>
      <c r="I318">
        <v>0</v>
      </c>
      <c r="J318">
        <v>30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39</v>
      </c>
      <c r="S318">
        <v>273</v>
      </c>
      <c r="V318">
        <v>0</v>
      </c>
      <c r="W318" t="s">
        <v>707</v>
      </c>
    </row>
    <row r="319" spans="1:23" x14ac:dyDescent="0.25">
      <c r="H319" t="s">
        <v>152</v>
      </c>
    </row>
    <row r="320" spans="1:23" x14ac:dyDescent="0.25">
      <c r="A320">
        <v>157</v>
      </c>
      <c r="B320">
        <v>6014</v>
      </c>
      <c r="C320" t="s">
        <v>708</v>
      </c>
      <c r="D320" t="s">
        <v>93</v>
      </c>
      <c r="E320" t="s">
        <v>709</v>
      </c>
      <c r="F320" t="s">
        <v>710</v>
      </c>
      <c r="G320" t="str">
        <f>"201511005332"</f>
        <v>201511005332</v>
      </c>
      <c r="H320" t="s">
        <v>711</v>
      </c>
      <c r="I320">
        <v>150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47</v>
      </c>
      <c r="S320">
        <v>329</v>
      </c>
      <c r="V320">
        <v>2</v>
      </c>
      <c r="W320" t="s">
        <v>707</v>
      </c>
    </row>
    <row r="321" spans="1:23" x14ac:dyDescent="0.25">
      <c r="H321" t="s">
        <v>423</v>
      </c>
    </row>
    <row r="322" spans="1:23" x14ac:dyDescent="0.25">
      <c r="A322">
        <v>158</v>
      </c>
      <c r="B322">
        <v>6971</v>
      </c>
      <c r="C322" t="s">
        <v>712</v>
      </c>
      <c r="D322" t="s">
        <v>713</v>
      </c>
      <c r="E322" t="s">
        <v>714</v>
      </c>
      <c r="F322" t="s">
        <v>715</v>
      </c>
      <c r="G322" t="str">
        <f>"00028905"</f>
        <v>00028905</v>
      </c>
      <c r="H322">
        <v>836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70</v>
      </c>
      <c r="R322">
        <v>59</v>
      </c>
      <c r="S322">
        <v>413</v>
      </c>
      <c r="V322">
        <v>0</v>
      </c>
      <c r="W322">
        <v>1319</v>
      </c>
    </row>
    <row r="323" spans="1:23" x14ac:dyDescent="0.25">
      <c r="H323" t="s">
        <v>716</v>
      </c>
    </row>
    <row r="324" spans="1:23" x14ac:dyDescent="0.25">
      <c r="A324">
        <v>159</v>
      </c>
      <c r="B324">
        <v>2068</v>
      </c>
      <c r="C324" t="s">
        <v>717</v>
      </c>
      <c r="D324" t="s">
        <v>160</v>
      </c>
      <c r="E324" t="s">
        <v>115</v>
      </c>
      <c r="F324" t="s">
        <v>718</v>
      </c>
      <c r="G324" t="str">
        <f>"00052031"</f>
        <v>00052031</v>
      </c>
      <c r="H324" t="s">
        <v>719</v>
      </c>
      <c r="I324">
        <v>0</v>
      </c>
      <c r="J324">
        <v>30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81</v>
      </c>
      <c r="S324">
        <v>567</v>
      </c>
      <c r="V324">
        <v>0</v>
      </c>
      <c r="W324" t="s">
        <v>720</v>
      </c>
    </row>
    <row r="325" spans="1:23" x14ac:dyDescent="0.25">
      <c r="H325" t="s">
        <v>152</v>
      </c>
    </row>
    <row r="326" spans="1:23" x14ac:dyDescent="0.25">
      <c r="A326">
        <v>160</v>
      </c>
      <c r="B326">
        <v>5367</v>
      </c>
      <c r="C326" t="s">
        <v>721</v>
      </c>
      <c r="D326" t="s">
        <v>208</v>
      </c>
      <c r="E326" t="s">
        <v>722</v>
      </c>
      <c r="F326" t="s">
        <v>723</v>
      </c>
      <c r="G326" t="str">
        <f>"00030412"</f>
        <v>00030412</v>
      </c>
      <c r="H326">
        <v>660</v>
      </c>
      <c r="I326">
        <v>0</v>
      </c>
      <c r="J326">
        <v>0</v>
      </c>
      <c r="K326">
        <v>0</v>
      </c>
      <c r="L326">
        <v>70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88</v>
      </c>
      <c r="S326">
        <v>588</v>
      </c>
      <c r="V326">
        <v>0</v>
      </c>
      <c r="W326">
        <v>1318</v>
      </c>
    </row>
    <row r="327" spans="1:23" x14ac:dyDescent="0.25">
      <c r="H327" t="s">
        <v>724</v>
      </c>
    </row>
    <row r="328" spans="1:23" x14ac:dyDescent="0.25">
      <c r="A328">
        <v>161</v>
      </c>
      <c r="B328">
        <v>3830</v>
      </c>
      <c r="C328" t="s">
        <v>725</v>
      </c>
      <c r="D328" t="s">
        <v>726</v>
      </c>
      <c r="E328" t="s">
        <v>60</v>
      </c>
      <c r="F328" t="s">
        <v>727</v>
      </c>
      <c r="G328" t="str">
        <f>"00073291"</f>
        <v>00073291</v>
      </c>
      <c r="H328" t="s">
        <v>728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57</v>
      </c>
      <c r="S328">
        <v>399</v>
      </c>
      <c r="V328">
        <v>0</v>
      </c>
      <c r="W328" t="s">
        <v>729</v>
      </c>
    </row>
    <row r="329" spans="1:23" x14ac:dyDescent="0.25">
      <c r="H329" t="s">
        <v>730</v>
      </c>
    </row>
    <row r="330" spans="1:23" x14ac:dyDescent="0.25">
      <c r="A330">
        <v>162</v>
      </c>
      <c r="B330">
        <v>3826</v>
      </c>
      <c r="C330" t="s">
        <v>731</v>
      </c>
      <c r="D330" t="s">
        <v>185</v>
      </c>
      <c r="E330" t="s">
        <v>22</v>
      </c>
      <c r="F330" t="s">
        <v>732</v>
      </c>
      <c r="G330" t="str">
        <f>"00021970"</f>
        <v>00021970</v>
      </c>
      <c r="H330" t="s">
        <v>733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56</v>
      </c>
      <c r="S330">
        <v>392</v>
      </c>
      <c r="V330">
        <v>2</v>
      </c>
      <c r="W330" t="s">
        <v>734</v>
      </c>
    </row>
    <row r="331" spans="1:23" x14ac:dyDescent="0.25">
      <c r="H331">
        <v>892</v>
      </c>
    </row>
    <row r="332" spans="1:23" x14ac:dyDescent="0.25">
      <c r="A332">
        <v>163</v>
      </c>
      <c r="B332">
        <v>10312</v>
      </c>
      <c r="C332" t="s">
        <v>735</v>
      </c>
      <c r="D332" t="s">
        <v>41</v>
      </c>
      <c r="E332" t="s">
        <v>736</v>
      </c>
      <c r="F332" t="s">
        <v>737</v>
      </c>
      <c r="G332" t="str">
        <f>"00096680"</f>
        <v>00096680</v>
      </c>
      <c r="H332">
        <v>880</v>
      </c>
      <c r="I332">
        <v>150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41</v>
      </c>
      <c r="S332">
        <v>287</v>
      </c>
      <c r="V332">
        <v>0</v>
      </c>
      <c r="W332">
        <v>1317</v>
      </c>
    </row>
    <row r="333" spans="1:23" x14ac:dyDescent="0.25">
      <c r="H333" t="s">
        <v>738</v>
      </c>
    </row>
    <row r="334" spans="1:23" x14ac:dyDescent="0.25">
      <c r="A334">
        <v>164</v>
      </c>
      <c r="B334">
        <v>895</v>
      </c>
      <c r="C334" t="s">
        <v>739</v>
      </c>
      <c r="D334" t="s">
        <v>42</v>
      </c>
      <c r="E334" t="s">
        <v>740</v>
      </c>
      <c r="F334" t="s">
        <v>741</v>
      </c>
      <c r="G334" t="str">
        <f>"00020108"</f>
        <v>00020108</v>
      </c>
      <c r="H334" t="s">
        <v>742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174</v>
      </c>
      <c r="S334">
        <v>588</v>
      </c>
      <c r="V334">
        <v>0</v>
      </c>
      <c r="W334" t="s">
        <v>743</v>
      </c>
    </row>
    <row r="335" spans="1:23" x14ac:dyDescent="0.25">
      <c r="H335" t="s">
        <v>744</v>
      </c>
    </row>
    <row r="336" spans="1:23" x14ac:dyDescent="0.25">
      <c r="A336">
        <v>165</v>
      </c>
      <c r="B336">
        <v>3432</v>
      </c>
      <c r="C336" t="s">
        <v>371</v>
      </c>
      <c r="D336" t="s">
        <v>14</v>
      </c>
      <c r="E336" t="s">
        <v>275</v>
      </c>
      <c r="F336" t="s">
        <v>372</v>
      </c>
      <c r="G336" t="str">
        <f>"201511043375"</f>
        <v>201511043375</v>
      </c>
      <c r="H336" t="s">
        <v>373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50</v>
      </c>
      <c r="S336">
        <v>350</v>
      </c>
      <c r="V336">
        <v>0</v>
      </c>
      <c r="W336" t="s">
        <v>745</v>
      </c>
    </row>
    <row r="337" spans="1:23" x14ac:dyDescent="0.25">
      <c r="H337" t="s">
        <v>375</v>
      </c>
    </row>
    <row r="338" spans="1:23" x14ac:dyDescent="0.25">
      <c r="A338">
        <v>166</v>
      </c>
      <c r="B338">
        <v>8210</v>
      </c>
      <c r="C338" t="s">
        <v>746</v>
      </c>
      <c r="D338" t="s">
        <v>747</v>
      </c>
      <c r="E338" t="s">
        <v>748</v>
      </c>
      <c r="F338" t="s">
        <v>749</v>
      </c>
      <c r="G338" t="str">
        <f>"00050009"</f>
        <v>00050009</v>
      </c>
      <c r="H338" t="s">
        <v>733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55</v>
      </c>
      <c r="S338">
        <v>385</v>
      </c>
      <c r="V338">
        <v>2</v>
      </c>
      <c r="W338" t="s">
        <v>750</v>
      </c>
    </row>
    <row r="339" spans="1:23" x14ac:dyDescent="0.25">
      <c r="H339" t="s">
        <v>152</v>
      </c>
    </row>
    <row r="340" spans="1:23" x14ac:dyDescent="0.25">
      <c r="A340">
        <v>167</v>
      </c>
      <c r="B340">
        <v>7798</v>
      </c>
      <c r="C340" t="s">
        <v>751</v>
      </c>
      <c r="D340" t="s">
        <v>531</v>
      </c>
      <c r="E340" t="s">
        <v>22</v>
      </c>
      <c r="F340" t="s">
        <v>752</v>
      </c>
      <c r="G340" t="str">
        <f>"00031610"</f>
        <v>00031610</v>
      </c>
      <c r="H340" t="s">
        <v>393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135</v>
      </c>
      <c r="S340">
        <v>588</v>
      </c>
      <c r="T340">
        <v>6</v>
      </c>
      <c r="U340">
        <v>887</v>
      </c>
      <c r="V340">
        <v>0</v>
      </c>
      <c r="W340" t="s">
        <v>753</v>
      </c>
    </row>
    <row r="341" spans="1:23" x14ac:dyDescent="0.25">
      <c r="H341">
        <v>887</v>
      </c>
    </row>
    <row r="342" spans="1:23" x14ac:dyDescent="0.25">
      <c r="A342">
        <v>168</v>
      </c>
      <c r="B342">
        <v>8897</v>
      </c>
      <c r="C342" t="s">
        <v>754</v>
      </c>
      <c r="D342" t="s">
        <v>34</v>
      </c>
      <c r="E342" t="s">
        <v>42</v>
      </c>
      <c r="F342" t="s">
        <v>755</v>
      </c>
      <c r="G342" t="str">
        <f>"00071164"</f>
        <v>00071164</v>
      </c>
      <c r="H342" t="s">
        <v>756</v>
      </c>
      <c r="I342">
        <v>0</v>
      </c>
      <c r="J342">
        <v>70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36</v>
      </c>
      <c r="S342">
        <v>252</v>
      </c>
      <c r="V342">
        <v>0</v>
      </c>
      <c r="W342" t="s">
        <v>757</v>
      </c>
    </row>
    <row r="343" spans="1:23" x14ac:dyDescent="0.25">
      <c r="H343" t="s">
        <v>758</v>
      </c>
    </row>
    <row r="344" spans="1:23" x14ac:dyDescent="0.25">
      <c r="A344">
        <v>169</v>
      </c>
      <c r="B344">
        <v>3264</v>
      </c>
      <c r="C344" t="s">
        <v>759</v>
      </c>
      <c r="D344" t="s">
        <v>41</v>
      </c>
      <c r="E344" t="s">
        <v>29</v>
      </c>
      <c r="F344" t="s">
        <v>760</v>
      </c>
      <c r="G344" t="str">
        <f>"00025181"</f>
        <v>00025181</v>
      </c>
      <c r="H344" t="s">
        <v>761</v>
      </c>
      <c r="I344">
        <v>150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38</v>
      </c>
      <c r="S344">
        <v>266</v>
      </c>
      <c r="V344">
        <v>0</v>
      </c>
      <c r="W344" t="s">
        <v>762</v>
      </c>
    </row>
    <row r="345" spans="1:23" x14ac:dyDescent="0.25">
      <c r="H345" t="s">
        <v>763</v>
      </c>
    </row>
    <row r="346" spans="1:23" x14ac:dyDescent="0.25">
      <c r="A346">
        <v>170</v>
      </c>
      <c r="B346">
        <v>3688</v>
      </c>
      <c r="C346" t="s">
        <v>764</v>
      </c>
      <c r="D346" t="s">
        <v>185</v>
      </c>
      <c r="E346" t="s">
        <v>129</v>
      </c>
      <c r="F346" t="s">
        <v>765</v>
      </c>
      <c r="G346" t="str">
        <f>"201406018770"</f>
        <v>201406018770</v>
      </c>
      <c r="H346" t="s">
        <v>51</v>
      </c>
      <c r="I346">
        <v>150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11</v>
      </c>
      <c r="S346">
        <v>77</v>
      </c>
      <c r="V346">
        <v>0</v>
      </c>
      <c r="W346" t="s">
        <v>766</v>
      </c>
    </row>
    <row r="347" spans="1:23" x14ac:dyDescent="0.25">
      <c r="H347" t="s">
        <v>767</v>
      </c>
    </row>
    <row r="348" spans="1:23" x14ac:dyDescent="0.25">
      <c r="A348">
        <v>171</v>
      </c>
      <c r="B348">
        <v>6930</v>
      </c>
      <c r="C348" t="s">
        <v>768</v>
      </c>
      <c r="D348" t="s">
        <v>769</v>
      </c>
      <c r="E348" t="s">
        <v>60</v>
      </c>
      <c r="F348" t="s">
        <v>770</v>
      </c>
      <c r="G348" t="str">
        <f>"00094549"</f>
        <v>00094549</v>
      </c>
      <c r="H348" t="s">
        <v>771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137</v>
      </c>
      <c r="S348">
        <v>588</v>
      </c>
      <c r="V348">
        <v>0</v>
      </c>
      <c r="W348" t="s">
        <v>772</v>
      </c>
    </row>
    <row r="349" spans="1:23" x14ac:dyDescent="0.25">
      <c r="H349" t="s">
        <v>365</v>
      </c>
    </row>
    <row r="350" spans="1:23" x14ac:dyDescent="0.25">
      <c r="A350">
        <v>172</v>
      </c>
      <c r="B350">
        <v>2040</v>
      </c>
      <c r="C350" t="s">
        <v>773</v>
      </c>
      <c r="D350" t="s">
        <v>41</v>
      </c>
      <c r="E350" t="s">
        <v>633</v>
      </c>
      <c r="F350" t="s">
        <v>774</v>
      </c>
      <c r="G350" t="str">
        <f>"201511038945"</f>
        <v>201511038945</v>
      </c>
      <c r="H350">
        <v>660</v>
      </c>
      <c r="I350">
        <v>0</v>
      </c>
      <c r="J350">
        <v>0</v>
      </c>
      <c r="K350">
        <v>0</v>
      </c>
      <c r="L350">
        <v>50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107</v>
      </c>
      <c r="S350">
        <v>588</v>
      </c>
      <c r="V350">
        <v>0</v>
      </c>
      <c r="W350">
        <v>1298</v>
      </c>
    </row>
    <row r="351" spans="1:23" x14ac:dyDescent="0.25">
      <c r="H351" t="s">
        <v>152</v>
      </c>
    </row>
    <row r="352" spans="1:23" x14ac:dyDescent="0.25">
      <c r="A352">
        <v>173</v>
      </c>
      <c r="B352">
        <v>4280</v>
      </c>
      <c r="C352" t="s">
        <v>775</v>
      </c>
      <c r="D352" t="s">
        <v>776</v>
      </c>
      <c r="E352" t="s">
        <v>777</v>
      </c>
      <c r="F352" t="s">
        <v>778</v>
      </c>
      <c r="G352" t="str">
        <f>"00076126"</f>
        <v>00076126</v>
      </c>
      <c r="H352" t="s">
        <v>779</v>
      </c>
      <c r="I352">
        <v>0</v>
      </c>
      <c r="J352">
        <v>30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30</v>
      </c>
      <c r="S352">
        <v>210</v>
      </c>
      <c r="V352">
        <v>1</v>
      </c>
      <c r="W352" t="s">
        <v>780</v>
      </c>
    </row>
    <row r="353" spans="1:23" x14ac:dyDescent="0.25">
      <c r="H353" t="s">
        <v>781</v>
      </c>
    </row>
    <row r="354" spans="1:23" x14ac:dyDescent="0.25">
      <c r="A354">
        <v>174</v>
      </c>
      <c r="B354">
        <v>2903</v>
      </c>
      <c r="C354" t="s">
        <v>782</v>
      </c>
      <c r="D354" t="s">
        <v>41</v>
      </c>
      <c r="E354" t="s">
        <v>120</v>
      </c>
      <c r="F354" t="s">
        <v>783</v>
      </c>
      <c r="G354" t="str">
        <f>"201511005560"</f>
        <v>201511005560</v>
      </c>
      <c r="H354" t="s">
        <v>784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30</v>
      </c>
      <c r="S354">
        <v>210</v>
      </c>
      <c r="V354">
        <v>2</v>
      </c>
      <c r="W354" t="s">
        <v>785</v>
      </c>
    </row>
    <row r="355" spans="1:23" x14ac:dyDescent="0.25">
      <c r="H355" t="s">
        <v>786</v>
      </c>
    </row>
    <row r="356" spans="1:23" x14ac:dyDescent="0.25">
      <c r="A356">
        <v>175</v>
      </c>
      <c r="B356">
        <v>2172</v>
      </c>
      <c r="C356" t="s">
        <v>787</v>
      </c>
      <c r="D356" t="s">
        <v>274</v>
      </c>
      <c r="E356" t="s">
        <v>60</v>
      </c>
      <c r="F356" t="s">
        <v>788</v>
      </c>
      <c r="G356" t="str">
        <f>"200811000866"</f>
        <v>200811000866</v>
      </c>
      <c r="H356" t="s">
        <v>789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105</v>
      </c>
      <c r="S356">
        <v>588</v>
      </c>
      <c r="V356">
        <v>0</v>
      </c>
      <c r="W356" t="s">
        <v>790</v>
      </c>
    </row>
    <row r="357" spans="1:23" x14ac:dyDescent="0.25">
      <c r="H357" t="s">
        <v>212</v>
      </c>
    </row>
    <row r="358" spans="1:23" x14ac:dyDescent="0.25">
      <c r="A358">
        <v>176</v>
      </c>
      <c r="B358">
        <v>6851</v>
      </c>
      <c r="C358" t="s">
        <v>791</v>
      </c>
      <c r="D358" t="s">
        <v>792</v>
      </c>
      <c r="E358" t="s">
        <v>35</v>
      </c>
      <c r="F358" t="s">
        <v>793</v>
      </c>
      <c r="G358" t="str">
        <f>"201511037947"</f>
        <v>201511037947</v>
      </c>
      <c r="H358">
        <v>715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82</v>
      </c>
      <c r="S358">
        <v>574</v>
      </c>
      <c r="V358">
        <v>0</v>
      </c>
      <c r="W358">
        <v>1289</v>
      </c>
    </row>
    <row r="359" spans="1:23" x14ac:dyDescent="0.25">
      <c r="H359" t="s">
        <v>365</v>
      </c>
    </row>
    <row r="360" spans="1:23" x14ac:dyDescent="0.25">
      <c r="A360">
        <v>177</v>
      </c>
      <c r="B360">
        <v>5750</v>
      </c>
      <c r="C360" t="s">
        <v>794</v>
      </c>
      <c r="D360" t="s">
        <v>607</v>
      </c>
      <c r="E360" t="s">
        <v>22</v>
      </c>
      <c r="F360" t="s">
        <v>795</v>
      </c>
      <c r="G360" t="str">
        <f>"200907000395"</f>
        <v>200907000395</v>
      </c>
      <c r="H360">
        <v>550</v>
      </c>
      <c r="I360">
        <v>150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86</v>
      </c>
      <c r="S360">
        <v>588</v>
      </c>
      <c r="V360">
        <v>0</v>
      </c>
      <c r="W360">
        <v>1288</v>
      </c>
    </row>
    <row r="361" spans="1:23" x14ac:dyDescent="0.25">
      <c r="H361" t="s">
        <v>796</v>
      </c>
    </row>
    <row r="362" spans="1:23" x14ac:dyDescent="0.25">
      <c r="A362">
        <v>178</v>
      </c>
      <c r="B362">
        <v>5517</v>
      </c>
      <c r="C362" t="s">
        <v>797</v>
      </c>
      <c r="D362" t="s">
        <v>798</v>
      </c>
      <c r="E362" t="s">
        <v>29</v>
      </c>
      <c r="F362" t="s">
        <v>799</v>
      </c>
      <c r="G362" t="str">
        <f>"201511022457"</f>
        <v>201511022457</v>
      </c>
      <c r="H362" t="s">
        <v>800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96</v>
      </c>
      <c r="S362">
        <v>588</v>
      </c>
      <c r="V362">
        <v>0</v>
      </c>
      <c r="W362" t="s">
        <v>801</v>
      </c>
    </row>
    <row r="363" spans="1:23" x14ac:dyDescent="0.25">
      <c r="H363" t="s">
        <v>802</v>
      </c>
    </row>
    <row r="364" spans="1:23" x14ac:dyDescent="0.25">
      <c r="A364">
        <v>179</v>
      </c>
      <c r="B364">
        <v>2751</v>
      </c>
      <c r="C364" t="s">
        <v>803</v>
      </c>
      <c r="D364" t="s">
        <v>804</v>
      </c>
      <c r="E364" t="s">
        <v>115</v>
      </c>
      <c r="F364" t="s">
        <v>805</v>
      </c>
      <c r="G364" t="str">
        <f>"201511017112"</f>
        <v>201511017112</v>
      </c>
      <c r="H364">
        <v>825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66</v>
      </c>
      <c r="S364">
        <v>462</v>
      </c>
      <c r="V364">
        <v>0</v>
      </c>
      <c r="W364">
        <v>1287</v>
      </c>
    </row>
    <row r="365" spans="1:23" x14ac:dyDescent="0.25">
      <c r="H365" t="s">
        <v>806</v>
      </c>
    </row>
    <row r="366" spans="1:23" x14ac:dyDescent="0.25">
      <c r="A366">
        <v>180</v>
      </c>
      <c r="B366">
        <v>4835</v>
      </c>
      <c r="C366" t="s">
        <v>807</v>
      </c>
      <c r="D366" t="s">
        <v>41</v>
      </c>
      <c r="E366" t="s">
        <v>808</v>
      </c>
      <c r="F366" t="s">
        <v>809</v>
      </c>
      <c r="G366" t="str">
        <f>"00097633"</f>
        <v>00097633</v>
      </c>
      <c r="H366" t="s">
        <v>810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138</v>
      </c>
      <c r="S366">
        <v>588</v>
      </c>
      <c r="V366">
        <v>0</v>
      </c>
      <c r="W366" t="s">
        <v>811</v>
      </c>
    </row>
    <row r="367" spans="1:23" x14ac:dyDescent="0.25">
      <c r="H367" t="s">
        <v>812</v>
      </c>
    </row>
    <row r="368" spans="1:23" x14ac:dyDescent="0.25">
      <c r="A368">
        <v>181</v>
      </c>
      <c r="B368">
        <v>7933</v>
      </c>
      <c r="C368" t="s">
        <v>813</v>
      </c>
      <c r="D368" t="s">
        <v>814</v>
      </c>
      <c r="E368" t="s">
        <v>250</v>
      </c>
      <c r="F368" t="s">
        <v>815</v>
      </c>
      <c r="G368" t="str">
        <f>"00095104"</f>
        <v>00095104</v>
      </c>
      <c r="H368" t="s">
        <v>816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71</v>
      </c>
      <c r="S368">
        <v>497</v>
      </c>
      <c r="V368">
        <v>0</v>
      </c>
      <c r="W368" t="s">
        <v>817</v>
      </c>
    </row>
    <row r="369" spans="1:23" x14ac:dyDescent="0.25">
      <c r="H369" t="s">
        <v>818</v>
      </c>
    </row>
    <row r="370" spans="1:23" x14ac:dyDescent="0.25">
      <c r="A370">
        <v>182</v>
      </c>
      <c r="B370">
        <v>3761</v>
      </c>
      <c r="C370" t="s">
        <v>819</v>
      </c>
      <c r="D370" t="s">
        <v>115</v>
      </c>
      <c r="E370" t="s">
        <v>29</v>
      </c>
      <c r="F370" t="s">
        <v>820</v>
      </c>
      <c r="G370" t="str">
        <f>"00100151"</f>
        <v>00100151</v>
      </c>
      <c r="H370" t="s">
        <v>821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300</v>
      </c>
      <c r="S370">
        <v>588</v>
      </c>
      <c r="V370">
        <v>1</v>
      </c>
      <c r="W370" t="s">
        <v>822</v>
      </c>
    </row>
    <row r="371" spans="1:23" x14ac:dyDescent="0.25">
      <c r="H371">
        <v>882</v>
      </c>
    </row>
    <row r="372" spans="1:23" x14ac:dyDescent="0.25">
      <c r="A372">
        <v>183</v>
      </c>
      <c r="B372">
        <v>8994</v>
      </c>
      <c r="C372" t="s">
        <v>823</v>
      </c>
      <c r="D372" t="s">
        <v>115</v>
      </c>
      <c r="E372" t="s">
        <v>171</v>
      </c>
      <c r="F372" t="s">
        <v>824</v>
      </c>
      <c r="G372" t="str">
        <f>"201511014129"</f>
        <v>201511014129</v>
      </c>
      <c r="H372">
        <v>693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151</v>
      </c>
      <c r="S372">
        <v>588</v>
      </c>
      <c r="V372">
        <v>0</v>
      </c>
      <c r="W372">
        <v>1281</v>
      </c>
    </row>
    <row r="373" spans="1:23" x14ac:dyDescent="0.25">
      <c r="H373" t="s">
        <v>825</v>
      </c>
    </row>
    <row r="374" spans="1:23" x14ac:dyDescent="0.25">
      <c r="A374">
        <v>184</v>
      </c>
      <c r="B374">
        <v>2973</v>
      </c>
      <c r="C374" t="s">
        <v>826</v>
      </c>
      <c r="D374" t="s">
        <v>827</v>
      </c>
      <c r="E374" t="s">
        <v>828</v>
      </c>
      <c r="F374" t="s">
        <v>829</v>
      </c>
      <c r="G374" t="str">
        <f>"201511008723"</f>
        <v>201511008723</v>
      </c>
      <c r="H374">
        <v>1100</v>
      </c>
      <c r="I374">
        <v>150</v>
      </c>
      <c r="J374">
        <v>30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V374">
        <v>0</v>
      </c>
      <c r="W374">
        <v>1280</v>
      </c>
    </row>
    <row r="375" spans="1:23" x14ac:dyDescent="0.25">
      <c r="H375" t="s">
        <v>830</v>
      </c>
    </row>
    <row r="376" spans="1:23" x14ac:dyDescent="0.25">
      <c r="A376">
        <v>185</v>
      </c>
      <c r="B376">
        <v>5305</v>
      </c>
      <c r="C376" t="s">
        <v>831</v>
      </c>
      <c r="D376" t="s">
        <v>696</v>
      </c>
      <c r="E376" t="s">
        <v>60</v>
      </c>
      <c r="F376" t="s">
        <v>832</v>
      </c>
      <c r="G376" t="str">
        <f>"00043058"</f>
        <v>00043058</v>
      </c>
      <c r="H376">
        <v>1100</v>
      </c>
      <c r="I376">
        <v>150</v>
      </c>
      <c r="J376">
        <v>30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V376">
        <v>0</v>
      </c>
      <c r="W376">
        <v>1280</v>
      </c>
    </row>
    <row r="377" spans="1:23" x14ac:dyDescent="0.25">
      <c r="H377" t="s">
        <v>319</v>
      </c>
    </row>
    <row r="378" spans="1:23" x14ac:dyDescent="0.25">
      <c r="A378">
        <v>186</v>
      </c>
      <c r="B378">
        <v>6167</v>
      </c>
      <c r="C378" t="s">
        <v>833</v>
      </c>
      <c r="D378" t="s">
        <v>15</v>
      </c>
      <c r="E378" t="s">
        <v>313</v>
      </c>
      <c r="F378" t="s">
        <v>834</v>
      </c>
      <c r="G378" t="str">
        <f>"00021476"</f>
        <v>00021476</v>
      </c>
      <c r="H378">
        <v>979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43</v>
      </c>
      <c r="S378">
        <v>301</v>
      </c>
      <c r="V378">
        <v>0</v>
      </c>
      <c r="W378">
        <v>1280</v>
      </c>
    </row>
    <row r="379" spans="1:23" x14ac:dyDescent="0.25">
      <c r="H379" t="s">
        <v>835</v>
      </c>
    </row>
    <row r="380" spans="1:23" x14ac:dyDescent="0.25">
      <c r="A380">
        <v>187</v>
      </c>
      <c r="B380">
        <v>8003</v>
      </c>
      <c r="C380" t="s">
        <v>836</v>
      </c>
      <c r="D380" t="s">
        <v>837</v>
      </c>
      <c r="E380" t="s">
        <v>22</v>
      </c>
      <c r="F380" t="s">
        <v>838</v>
      </c>
      <c r="G380" t="str">
        <f>"201511022143"</f>
        <v>201511022143</v>
      </c>
      <c r="H380">
        <v>660</v>
      </c>
      <c r="I380">
        <v>0</v>
      </c>
      <c r="J380">
        <v>30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89</v>
      </c>
      <c r="S380">
        <v>588</v>
      </c>
      <c r="V380">
        <v>0</v>
      </c>
      <c r="W380">
        <v>1278</v>
      </c>
    </row>
    <row r="381" spans="1:23" x14ac:dyDescent="0.25">
      <c r="H381" t="s">
        <v>839</v>
      </c>
    </row>
    <row r="382" spans="1:23" x14ac:dyDescent="0.25">
      <c r="A382">
        <v>188</v>
      </c>
      <c r="B382">
        <v>6149</v>
      </c>
      <c r="C382" t="s">
        <v>840</v>
      </c>
      <c r="D382" t="s">
        <v>280</v>
      </c>
      <c r="E382" t="s">
        <v>72</v>
      </c>
      <c r="F382" t="s">
        <v>841</v>
      </c>
      <c r="G382" t="str">
        <f>"00051429"</f>
        <v>00051429</v>
      </c>
      <c r="H382">
        <v>616</v>
      </c>
      <c r="I382">
        <v>0</v>
      </c>
      <c r="J382">
        <v>70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123</v>
      </c>
      <c r="S382">
        <v>588</v>
      </c>
      <c r="V382">
        <v>0</v>
      </c>
      <c r="W382">
        <v>1274</v>
      </c>
    </row>
    <row r="383" spans="1:23" x14ac:dyDescent="0.25">
      <c r="H383" t="s">
        <v>842</v>
      </c>
    </row>
    <row r="384" spans="1:23" x14ac:dyDescent="0.25">
      <c r="A384">
        <v>189</v>
      </c>
      <c r="B384">
        <v>4158</v>
      </c>
      <c r="C384" t="s">
        <v>843</v>
      </c>
      <c r="D384" t="s">
        <v>844</v>
      </c>
      <c r="E384" t="s">
        <v>129</v>
      </c>
      <c r="F384" t="s">
        <v>845</v>
      </c>
      <c r="G384" t="str">
        <f>"201004000055"</f>
        <v>201004000055</v>
      </c>
      <c r="H384" t="s">
        <v>692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70</v>
      </c>
      <c r="S384">
        <v>490</v>
      </c>
      <c r="V384">
        <v>0</v>
      </c>
      <c r="W384" t="s">
        <v>846</v>
      </c>
    </row>
    <row r="385" spans="1:23" x14ac:dyDescent="0.25">
      <c r="H385" t="s">
        <v>345</v>
      </c>
    </row>
    <row r="386" spans="1:23" x14ac:dyDescent="0.25">
      <c r="A386">
        <v>190</v>
      </c>
      <c r="B386">
        <v>2995</v>
      </c>
      <c r="C386" t="s">
        <v>847</v>
      </c>
      <c r="D386" t="s">
        <v>102</v>
      </c>
      <c r="E386" t="s">
        <v>42</v>
      </c>
      <c r="F386" t="s">
        <v>848</v>
      </c>
      <c r="G386" t="str">
        <f>"201510001575"</f>
        <v>201510001575</v>
      </c>
      <c r="H386" t="s">
        <v>849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47</v>
      </c>
      <c r="S386">
        <v>329</v>
      </c>
      <c r="T386">
        <v>6</v>
      </c>
      <c r="U386" t="s">
        <v>105</v>
      </c>
      <c r="V386">
        <v>0</v>
      </c>
      <c r="W386" t="s">
        <v>850</v>
      </c>
    </row>
    <row r="387" spans="1:23" x14ac:dyDescent="0.25">
      <c r="H387" t="s">
        <v>851</v>
      </c>
    </row>
    <row r="388" spans="1:23" x14ac:dyDescent="0.25">
      <c r="A388">
        <v>191</v>
      </c>
      <c r="B388">
        <v>2995</v>
      </c>
      <c r="C388" t="s">
        <v>847</v>
      </c>
      <c r="D388" t="s">
        <v>102</v>
      </c>
      <c r="E388" t="s">
        <v>42</v>
      </c>
      <c r="F388" t="s">
        <v>848</v>
      </c>
      <c r="G388" t="str">
        <f>"201510001575"</f>
        <v>201510001575</v>
      </c>
      <c r="H388" t="s">
        <v>849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47</v>
      </c>
      <c r="S388">
        <v>329</v>
      </c>
      <c r="V388">
        <v>0</v>
      </c>
      <c r="W388" t="s">
        <v>850</v>
      </c>
    </row>
    <row r="389" spans="1:23" x14ac:dyDescent="0.25">
      <c r="H389" t="s">
        <v>851</v>
      </c>
    </row>
    <row r="390" spans="1:23" x14ac:dyDescent="0.25">
      <c r="A390">
        <v>192</v>
      </c>
      <c r="B390">
        <v>5704</v>
      </c>
      <c r="C390" t="s">
        <v>852</v>
      </c>
      <c r="D390" t="s">
        <v>455</v>
      </c>
      <c r="E390" t="s">
        <v>161</v>
      </c>
      <c r="F390" t="s">
        <v>853</v>
      </c>
      <c r="G390" t="str">
        <f>"201511043153"</f>
        <v>201511043153</v>
      </c>
      <c r="H390">
        <v>1034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34</v>
      </c>
      <c r="S390">
        <v>238</v>
      </c>
      <c r="V390">
        <v>0</v>
      </c>
      <c r="W390">
        <v>1272</v>
      </c>
    </row>
    <row r="391" spans="1:23" x14ac:dyDescent="0.25">
      <c r="H391" t="s">
        <v>854</v>
      </c>
    </row>
    <row r="392" spans="1:23" x14ac:dyDescent="0.25">
      <c r="A392">
        <v>193</v>
      </c>
      <c r="B392">
        <v>9334</v>
      </c>
      <c r="C392" t="s">
        <v>855</v>
      </c>
      <c r="D392" t="s">
        <v>149</v>
      </c>
      <c r="E392" t="s">
        <v>29</v>
      </c>
      <c r="F392" t="s">
        <v>856</v>
      </c>
      <c r="G392" t="str">
        <f>"00039106"</f>
        <v>00039106</v>
      </c>
      <c r="H392">
        <v>1001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38</v>
      </c>
      <c r="S392">
        <v>266</v>
      </c>
      <c r="V392">
        <v>0</v>
      </c>
      <c r="W392">
        <v>1267</v>
      </c>
    </row>
    <row r="393" spans="1:23" x14ac:dyDescent="0.25">
      <c r="H393" t="s">
        <v>319</v>
      </c>
    </row>
    <row r="394" spans="1:23" x14ac:dyDescent="0.25">
      <c r="A394">
        <v>194</v>
      </c>
      <c r="B394">
        <v>6357</v>
      </c>
      <c r="C394" t="s">
        <v>857</v>
      </c>
      <c r="D394" t="s">
        <v>858</v>
      </c>
      <c r="E394" t="s">
        <v>619</v>
      </c>
      <c r="F394" t="s">
        <v>859</v>
      </c>
      <c r="G394" t="str">
        <f>"00029124"</f>
        <v>00029124</v>
      </c>
      <c r="H394">
        <v>1056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30</v>
      </c>
      <c r="S394">
        <v>210</v>
      </c>
      <c r="V394">
        <v>1</v>
      </c>
      <c r="W394">
        <v>1266</v>
      </c>
    </row>
    <row r="395" spans="1:23" x14ac:dyDescent="0.25">
      <c r="H395" t="s">
        <v>860</v>
      </c>
    </row>
    <row r="396" spans="1:23" x14ac:dyDescent="0.25">
      <c r="A396">
        <v>195</v>
      </c>
      <c r="B396">
        <v>3378</v>
      </c>
      <c r="C396" t="s">
        <v>861</v>
      </c>
      <c r="D396" t="s">
        <v>862</v>
      </c>
      <c r="E396" t="s">
        <v>863</v>
      </c>
      <c r="F396" t="s">
        <v>864</v>
      </c>
      <c r="G396" t="str">
        <f>"00033093"</f>
        <v>00033093</v>
      </c>
      <c r="H396" t="s">
        <v>865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84</v>
      </c>
      <c r="S396">
        <v>588</v>
      </c>
      <c r="V396">
        <v>0</v>
      </c>
      <c r="W396" t="s">
        <v>866</v>
      </c>
    </row>
    <row r="397" spans="1:23" x14ac:dyDescent="0.25">
      <c r="H397" t="s">
        <v>818</v>
      </c>
    </row>
    <row r="398" spans="1:23" x14ac:dyDescent="0.25">
      <c r="A398">
        <v>196</v>
      </c>
      <c r="B398">
        <v>421</v>
      </c>
      <c r="C398" t="s">
        <v>867</v>
      </c>
      <c r="D398" t="s">
        <v>868</v>
      </c>
      <c r="E398" t="s">
        <v>869</v>
      </c>
      <c r="F398" t="s">
        <v>870</v>
      </c>
      <c r="G398" t="str">
        <f>"00047438"</f>
        <v>00047438</v>
      </c>
      <c r="H398" t="s">
        <v>784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26</v>
      </c>
      <c r="S398">
        <v>182</v>
      </c>
      <c r="T398">
        <v>6</v>
      </c>
      <c r="U398">
        <v>895</v>
      </c>
      <c r="V398">
        <v>2</v>
      </c>
      <c r="W398" t="s">
        <v>871</v>
      </c>
    </row>
    <row r="399" spans="1:23" x14ac:dyDescent="0.25">
      <c r="H399" t="s">
        <v>872</v>
      </c>
    </row>
    <row r="400" spans="1:23" x14ac:dyDescent="0.25">
      <c r="A400">
        <v>197</v>
      </c>
      <c r="B400">
        <v>421</v>
      </c>
      <c r="C400" t="s">
        <v>867</v>
      </c>
      <c r="D400" t="s">
        <v>868</v>
      </c>
      <c r="E400" t="s">
        <v>869</v>
      </c>
      <c r="F400" t="s">
        <v>870</v>
      </c>
      <c r="G400" t="str">
        <f>"00047438"</f>
        <v>00047438</v>
      </c>
      <c r="H400" t="s">
        <v>784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26</v>
      </c>
      <c r="S400">
        <v>182</v>
      </c>
      <c r="V400">
        <v>2</v>
      </c>
      <c r="W400" t="s">
        <v>871</v>
      </c>
    </row>
    <row r="401" spans="1:23" x14ac:dyDescent="0.25">
      <c r="H401" t="s">
        <v>872</v>
      </c>
    </row>
    <row r="402" spans="1:23" x14ac:dyDescent="0.25">
      <c r="A402">
        <v>198</v>
      </c>
      <c r="B402">
        <v>9216</v>
      </c>
      <c r="C402" t="s">
        <v>873</v>
      </c>
      <c r="D402" t="s">
        <v>93</v>
      </c>
      <c r="E402" t="s">
        <v>60</v>
      </c>
      <c r="F402" t="s">
        <v>874</v>
      </c>
      <c r="G402" t="str">
        <f>"201511030360"</f>
        <v>201511030360</v>
      </c>
      <c r="H402" t="s">
        <v>756</v>
      </c>
      <c r="I402">
        <v>150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18</v>
      </c>
      <c r="S402">
        <v>126</v>
      </c>
      <c r="V402">
        <v>0</v>
      </c>
      <c r="W402" t="s">
        <v>875</v>
      </c>
    </row>
    <row r="403" spans="1:23" x14ac:dyDescent="0.25">
      <c r="H403" t="s">
        <v>876</v>
      </c>
    </row>
    <row r="404" spans="1:23" x14ac:dyDescent="0.25">
      <c r="A404">
        <v>199</v>
      </c>
      <c r="B404">
        <v>8339</v>
      </c>
      <c r="C404" t="s">
        <v>877</v>
      </c>
      <c r="D404" t="s">
        <v>878</v>
      </c>
      <c r="E404" t="s">
        <v>190</v>
      </c>
      <c r="F404" t="s">
        <v>879</v>
      </c>
      <c r="G404" t="str">
        <f>"201511039036"</f>
        <v>201511039036</v>
      </c>
      <c r="H404">
        <v>902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51</v>
      </c>
      <c r="S404">
        <v>357</v>
      </c>
      <c r="V404">
        <v>0</v>
      </c>
      <c r="W404">
        <v>1259</v>
      </c>
    </row>
    <row r="405" spans="1:23" x14ac:dyDescent="0.25">
      <c r="H405" t="s">
        <v>880</v>
      </c>
    </row>
    <row r="406" spans="1:23" x14ac:dyDescent="0.25">
      <c r="A406">
        <v>200</v>
      </c>
      <c r="B406">
        <v>4144</v>
      </c>
      <c r="C406" t="s">
        <v>881</v>
      </c>
      <c r="D406" t="s">
        <v>401</v>
      </c>
      <c r="E406" t="s">
        <v>882</v>
      </c>
      <c r="F406" t="s">
        <v>883</v>
      </c>
      <c r="G406" t="str">
        <f>"00040519"</f>
        <v>00040519</v>
      </c>
      <c r="H406">
        <v>1012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35</v>
      </c>
      <c r="S406">
        <v>245</v>
      </c>
      <c r="V406">
        <v>0</v>
      </c>
      <c r="W406">
        <v>1257</v>
      </c>
    </row>
    <row r="407" spans="1:23" x14ac:dyDescent="0.25">
      <c r="H407" t="s">
        <v>884</v>
      </c>
    </row>
    <row r="408" spans="1:23" x14ac:dyDescent="0.25">
      <c r="A408">
        <v>201</v>
      </c>
      <c r="B408">
        <v>10231</v>
      </c>
      <c r="C408" t="s">
        <v>885</v>
      </c>
      <c r="D408" t="s">
        <v>14</v>
      </c>
      <c r="E408" t="s">
        <v>190</v>
      </c>
      <c r="F408" t="s">
        <v>886</v>
      </c>
      <c r="G408" t="str">
        <f>"00098367"</f>
        <v>00098367</v>
      </c>
      <c r="H408" t="s">
        <v>887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55</v>
      </c>
      <c r="S408">
        <v>385</v>
      </c>
      <c r="V408">
        <v>0</v>
      </c>
      <c r="W408" t="s">
        <v>888</v>
      </c>
    </row>
    <row r="409" spans="1:23" x14ac:dyDescent="0.25">
      <c r="H409" t="s">
        <v>889</v>
      </c>
    </row>
    <row r="410" spans="1:23" x14ac:dyDescent="0.25">
      <c r="A410">
        <v>202</v>
      </c>
      <c r="B410">
        <v>1437</v>
      </c>
      <c r="C410" t="s">
        <v>890</v>
      </c>
      <c r="D410" t="s">
        <v>878</v>
      </c>
      <c r="E410" t="s">
        <v>190</v>
      </c>
      <c r="F410" t="s">
        <v>891</v>
      </c>
      <c r="G410" t="str">
        <f>"201412002284"</f>
        <v>201412002284</v>
      </c>
      <c r="H410">
        <v>605</v>
      </c>
      <c r="I410">
        <v>0</v>
      </c>
      <c r="J410">
        <v>30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30</v>
      </c>
      <c r="Q410">
        <v>0</v>
      </c>
      <c r="R410">
        <v>105</v>
      </c>
      <c r="S410">
        <v>588</v>
      </c>
      <c r="V410">
        <v>0</v>
      </c>
      <c r="W410">
        <v>1253</v>
      </c>
    </row>
    <row r="411" spans="1:23" x14ac:dyDescent="0.25">
      <c r="H411">
        <v>885</v>
      </c>
    </row>
    <row r="412" spans="1:23" x14ac:dyDescent="0.25">
      <c r="A412">
        <v>203</v>
      </c>
      <c r="B412">
        <v>7822</v>
      </c>
      <c r="C412" t="s">
        <v>892</v>
      </c>
      <c r="D412" t="s">
        <v>401</v>
      </c>
      <c r="E412" t="s">
        <v>893</v>
      </c>
      <c r="F412" t="s">
        <v>894</v>
      </c>
      <c r="G412" t="str">
        <f>"201512001032"</f>
        <v>201512001032</v>
      </c>
      <c r="H412" t="s">
        <v>51</v>
      </c>
      <c r="I412">
        <v>150</v>
      </c>
      <c r="J412">
        <v>30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V412">
        <v>0</v>
      </c>
      <c r="W412" t="s">
        <v>895</v>
      </c>
    </row>
    <row r="413" spans="1:23" x14ac:dyDescent="0.25">
      <c r="H413" t="s">
        <v>896</v>
      </c>
    </row>
    <row r="414" spans="1:23" x14ac:dyDescent="0.25">
      <c r="A414">
        <v>204</v>
      </c>
      <c r="B414">
        <v>4826</v>
      </c>
      <c r="C414" t="s">
        <v>897</v>
      </c>
      <c r="D414" t="s">
        <v>119</v>
      </c>
      <c r="E414" t="s">
        <v>275</v>
      </c>
      <c r="F414" t="s">
        <v>898</v>
      </c>
      <c r="G414" t="str">
        <f>"00016629"</f>
        <v>00016629</v>
      </c>
      <c r="H414">
        <v>1045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29</v>
      </c>
      <c r="S414">
        <v>203</v>
      </c>
      <c r="V414">
        <v>0</v>
      </c>
      <c r="W414">
        <v>1248</v>
      </c>
    </row>
    <row r="415" spans="1:23" x14ac:dyDescent="0.25">
      <c r="H415" t="s">
        <v>899</v>
      </c>
    </row>
    <row r="416" spans="1:23" x14ac:dyDescent="0.25">
      <c r="A416">
        <v>205</v>
      </c>
      <c r="B416">
        <v>9642</v>
      </c>
      <c r="C416" t="s">
        <v>900</v>
      </c>
      <c r="D416" t="s">
        <v>901</v>
      </c>
      <c r="E416" t="s">
        <v>190</v>
      </c>
      <c r="F416" t="s">
        <v>902</v>
      </c>
      <c r="G416" t="str">
        <f>"00074812"</f>
        <v>00074812</v>
      </c>
      <c r="H416">
        <v>660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85</v>
      </c>
      <c r="S416">
        <v>588</v>
      </c>
      <c r="V416">
        <v>0</v>
      </c>
      <c r="W416">
        <v>1248</v>
      </c>
    </row>
    <row r="417" spans="1:23" x14ac:dyDescent="0.25">
      <c r="H417" t="s">
        <v>353</v>
      </c>
    </row>
    <row r="418" spans="1:23" x14ac:dyDescent="0.25">
      <c r="A418">
        <v>206</v>
      </c>
      <c r="B418">
        <v>8913</v>
      </c>
      <c r="C418" t="s">
        <v>903</v>
      </c>
      <c r="D418" t="s">
        <v>29</v>
      </c>
      <c r="E418" t="s">
        <v>250</v>
      </c>
      <c r="F418" t="s">
        <v>904</v>
      </c>
      <c r="G418" t="str">
        <f>"00100156"</f>
        <v>00100156</v>
      </c>
      <c r="H418">
        <v>660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93</v>
      </c>
      <c r="S418">
        <v>588</v>
      </c>
      <c r="V418">
        <v>0</v>
      </c>
      <c r="W418">
        <v>1248</v>
      </c>
    </row>
    <row r="419" spans="1:23" x14ac:dyDescent="0.25">
      <c r="H419" t="s">
        <v>76</v>
      </c>
    </row>
    <row r="420" spans="1:23" x14ac:dyDescent="0.25">
      <c r="A420">
        <v>207</v>
      </c>
      <c r="B420">
        <v>3300</v>
      </c>
      <c r="C420" t="s">
        <v>905</v>
      </c>
      <c r="D420" t="s">
        <v>115</v>
      </c>
      <c r="E420" t="s">
        <v>906</v>
      </c>
      <c r="F420" t="s">
        <v>907</v>
      </c>
      <c r="G420" t="str">
        <f>"201511025620"</f>
        <v>201511025620</v>
      </c>
      <c r="H420" t="s">
        <v>131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56</v>
      </c>
      <c r="S420">
        <v>392</v>
      </c>
      <c r="V420">
        <v>0</v>
      </c>
      <c r="W420" t="s">
        <v>908</v>
      </c>
    </row>
    <row r="421" spans="1:23" x14ac:dyDescent="0.25">
      <c r="H421" t="s">
        <v>909</v>
      </c>
    </row>
    <row r="422" spans="1:23" x14ac:dyDescent="0.25">
      <c r="A422">
        <v>208</v>
      </c>
      <c r="B422">
        <v>1347</v>
      </c>
      <c r="C422" t="s">
        <v>910</v>
      </c>
      <c r="D422" t="s">
        <v>911</v>
      </c>
      <c r="E422" t="s">
        <v>129</v>
      </c>
      <c r="F422" t="s">
        <v>912</v>
      </c>
      <c r="G422" t="str">
        <f>"201511030258"</f>
        <v>201511030258</v>
      </c>
      <c r="H422">
        <v>1045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28</v>
      </c>
      <c r="S422">
        <v>196</v>
      </c>
      <c r="V422">
        <v>0</v>
      </c>
      <c r="W422">
        <v>1241</v>
      </c>
    </row>
    <row r="423" spans="1:23" x14ac:dyDescent="0.25">
      <c r="H423" t="s">
        <v>142</v>
      </c>
    </row>
    <row r="424" spans="1:23" x14ac:dyDescent="0.25">
      <c r="A424">
        <v>209</v>
      </c>
      <c r="B424">
        <v>10016</v>
      </c>
      <c r="C424" t="s">
        <v>913</v>
      </c>
      <c r="D424" t="s">
        <v>41</v>
      </c>
      <c r="E424" t="s">
        <v>29</v>
      </c>
      <c r="F424" t="s">
        <v>914</v>
      </c>
      <c r="G424" t="str">
        <f>"201512004942"</f>
        <v>201512004942</v>
      </c>
      <c r="H424">
        <v>660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83</v>
      </c>
      <c r="S424">
        <v>581</v>
      </c>
      <c r="V424">
        <v>0</v>
      </c>
      <c r="W424">
        <v>1241</v>
      </c>
    </row>
    <row r="425" spans="1:23" x14ac:dyDescent="0.25">
      <c r="H425" t="s">
        <v>915</v>
      </c>
    </row>
    <row r="426" spans="1:23" x14ac:dyDescent="0.25">
      <c r="A426">
        <v>210</v>
      </c>
      <c r="B426">
        <v>8194</v>
      </c>
      <c r="C426" t="s">
        <v>916</v>
      </c>
      <c r="D426" t="s">
        <v>408</v>
      </c>
      <c r="E426" t="s">
        <v>22</v>
      </c>
      <c r="F426" t="s">
        <v>917</v>
      </c>
      <c r="G426" t="str">
        <f>"00024406"</f>
        <v>00024406</v>
      </c>
      <c r="H426">
        <v>1078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23</v>
      </c>
      <c r="S426">
        <v>161</v>
      </c>
      <c r="V426">
        <v>1</v>
      </c>
      <c r="W426">
        <v>1239</v>
      </c>
    </row>
    <row r="427" spans="1:23" x14ac:dyDescent="0.25">
      <c r="H427" t="s">
        <v>918</v>
      </c>
    </row>
    <row r="428" spans="1:23" x14ac:dyDescent="0.25">
      <c r="A428">
        <v>211</v>
      </c>
      <c r="B428">
        <v>6050</v>
      </c>
      <c r="C428" t="s">
        <v>919</v>
      </c>
      <c r="D428" t="s">
        <v>222</v>
      </c>
      <c r="E428" t="s">
        <v>313</v>
      </c>
      <c r="F428" t="s">
        <v>920</v>
      </c>
      <c r="G428" t="str">
        <f>"201511037905"</f>
        <v>201511037905</v>
      </c>
      <c r="H428" t="s">
        <v>921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25</v>
      </c>
      <c r="S428">
        <v>175</v>
      </c>
      <c r="V428">
        <v>0</v>
      </c>
      <c r="W428" t="s">
        <v>922</v>
      </c>
    </row>
    <row r="429" spans="1:23" x14ac:dyDescent="0.25">
      <c r="H429" t="s">
        <v>923</v>
      </c>
    </row>
    <row r="430" spans="1:23" x14ac:dyDescent="0.25">
      <c r="A430">
        <v>212</v>
      </c>
      <c r="B430">
        <v>6246</v>
      </c>
      <c r="C430" t="s">
        <v>924</v>
      </c>
      <c r="D430" t="s">
        <v>925</v>
      </c>
      <c r="E430" t="s">
        <v>29</v>
      </c>
      <c r="F430" t="s">
        <v>926</v>
      </c>
      <c r="G430" t="str">
        <f>"201604003140"</f>
        <v>201604003140</v>
      </c>
      <c r="H430">
        <v>1089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21</v>
      </c>
      <c r="S430">
        <v>147</v>
      </c>
      <c r="V430">
        <v>0</v>
      </c>
      <c r="W430">
        <v>1236</v>
      </c>
    </row>
    <row r="431" spans="1:23" x14ac:dyDescent="0.25">
      <c r="H431" t="s">
        <v>152</v>
      </c>
    </row>
    <row r="432" spans="1:23" x14ac:dyDescent="0.25">
      <c r="A432">
        <v>213</v>
      </c>
      <c r="B432">
        <v>2517</v>
      </c>
      <c r="C432" t="s">
        <v>927</v>
      </c>
      <c r="D432" t="s">
        <v>41</v>
      </c>
      <c r="E432" t="s">
        <v>42</v>
      </c>
      <c r="F432" t="s">
        <v>928</v>
      </c>
      <c r="G432" t="str">
        <f>"200801009143"</f>
        <v>200801009143</v>
      </c>
      <c r="H432">
        <v>1100</v>
      </c>
      <c r="I432">
        <v>0</v>
      </c>
      <c r="J432">
        <v>50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12</v>
      </c>
      <c r="S432">
        <v>84</v>
      </c>
      <c r="V432">
        <v>0</v>
      </c>
      <c r="W432">
        <v>1234</v>
      </c>
    </row>
    <row r="433" spans="1:23" x14ac:dyDescent="0.25">
      <c r="H433" t="s">
        <v>929</v>
      </c>
    </row>
    <row r="434" spans="1:23" x14ac:dyDescent="0.25">
      <c r="A434">
        <v>214</v>
      </c>
      <c r="B434">
        <v>1955</v>
      </c>
      <c r="C434" t="s">
        <v>930</v>
      </c>
      <c r="D434" t="s">
        <v>160</v>
      </c>
      <c r="E434" t="s">
        <v>250</v>
      </c>
      <c r="F434" t="s">
        <v>931</v>
      </c>
      <c r="G434" t="str">
        <f>"201511031224"</f>
        <v>201511031224</v>
      </c>
      <c r="H434">
        <v>1100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19</v>
      </c>
      <c r="S434">
        <v>133</v>
      </c>
      <c r="V434">
        <v>0</v>
      </c>
      <c r="W434">
        <v>1233</v>
      </c>
    </row>
    <row r="435" spans="1:23" x14ac:dyDescent="0.25">
      <c r="H435" t="s">
        <v>932</v>
      </c>
    </row>
    <row r="436" spans="1:23" x14ac:dyDescent="0.25">
      <c r="A436">
        <v>215</v>
      </c>
      <c r="B436">
        <v>8069</v>
      </c>
      <c r="C436" t="s">
        <v>933</v>
      </c>
      <c r="D436" t="s">
        <v>41</v>
      </c>
      <c r="E436" t="s">
        <v>60</v>
      </c>
      <c r="F436" t="s">
        <v>934</v>
      </c>
      <c r="G436" t="str">
        <f>"00020889"</f>
        <v>00020889</v>
      </c>
      <c r="H436">
        <v>605</v>
      </c>
      <c r="I436">
        <v>150</v>
      </c>
      <c r="J436">
        <v>30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64</v>
      </c>
      <c r="S436">
        <v>448</v>
      </c>
      <c r="V436">
        <v>0</v>
      </c>
      <c r="W436">
        <v>1233</v>
      </c>
    </row>
    <row r="437" spans="1:23" x14ac:dyDescent="0.25">
      <c r="H437" t="s">
        <v>935</v>
      </c>
    </row>
    <row r="438" spans="1:23" x14ac:dyDescent="0.25">
      <c r="A438">
        <v>216</v>
      </c>
      <c r="B438">
        <v>9022</v>
      </c>
      <c r="C438" t="s">
        <v>936</v>
      </c>
      <c r="D438" t="s">
        <v>837</v>
      </c>
      <c r="E438" t="s">
        <v>736</v>
      </c>
      <c r="F438" t="s">
        <v>937</v>
      </c>
      <c r="G438" t="str">
        <f>"201511027133"</f>
        <v>201511027133</v>
      </c>
      <c r="H438">
        <v>605</v>
      </c>
      <c r="I438">
        <v>150</v>
      </c>
      <c r="J438">
        <v>50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59</v>
      </c>
      <c r="S438">
        <v>413</v>
      </c>
      <c r="V438">
        <v>0</v>
      </c>
      <c r="W438">
        <v>1218</v>
      </c>
    </row>
    <row r="439" spans="1:23" x14ac:dyDescent="0.25">
      <c r="H439" t="s">
        <v>818</v>
      </c>
    </row>
    <row r="440" spans="1:23" x14ac:dyDescent="0.25">
      <c r="A440">
        <v>217</v>
      </c>
      <c r="B440">
        <v>3869</v>
      </c>
      <c r="C440" t="s">
        <v>938</v>
      </c>
      <c r="D440" t="s">
        <v>939</v>
      </c>
      <c r="E440" t="s">
        <v>940</v>
      </c>
      <c r="F440">
        <v>896280</v>
      </c>
      <c r="G440" t="str">
        <f>"201511024957"</f>
        <v>201511024957</v>
      </c>
      <c r="H440">
        <v>825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70</v>
      </c>
      <c r="R440">
        <v>46</v>
      </c>
      <c r="S440">
        <v>322</v>
      </c>
      <c r="V440">
        <v>0</v>
      </c>
      <c r="W440">
        <v>1217</v>
      </c>
    </row>
    <row r="441" spans="1:23" x14ac:dyDescent="0.25">
      <c r="H441" t="s">
        <v>941</v>
      </c>
    </row>
    <row r="442" spans="1:23" x14ac:dyDescent="0.25">
      <c r="A442">
        <v>218</v>
      </c>
      <c r="B442">
        <v>4072</v>
      </c>
      <c r="C442" t="s">
        <v>942</v>
      </c>
      <c r="D442" t="s">
        <v>769</v>
      </c>
      <c r="E442" t="s">
        <v>72</v>
      </c>
      <c r="F442" t="s">
        <v>943</v>
      </c>
      <c r="G442" t="str">
        <f>"201511040272"</f>
        <v>201511040272</v>
      </c>
      <c r="H442">
        <v>1045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24</v>
      </c>
      <c r="S442">
        <v>168</v>
      </c>
      <c r="V442">
        <v>0</v>
      </c>
      <c r="W442">
        <v>1213</v>
      </c>
    </row>
    <row r="443" spans="1:23" x14ac:dyDescent="0.25">
      <c r="H443" t="s">
        <v>944</v>
      </c>
    </row>
    <row r="444" spans="1:23" x14ac:dyDescent="0.25">
      <c r="A444">
        <v>219</v>
      </c>
      <c r="B444">
        <v>1881</v>
      </c>
      <c r="C444" t="s">
        <v>945</v>
      </c>
      <c r="D444" t="s">
        <v>946</v>
      </c>
      <c r="E444" t="s">
        <v>190</v>
      </c>
      <c r="F444" t="s">
        <v>947</v>
      </c>
      <c r="G444" t="str">
        <f>"00025002"</f>
        <v>00025002</v>
      </c>
      <c r="H444">
        <v>660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79</v>
      </c>
      <c r="S444">
        <v>553</v>
      </c>
      <c r="V444">
        <v>2</v>
      </c>
      <c r="W444">
        <v>1213</v>
      </c>
    </row>
    <row r="445" spans="1:23" x14ac:dyDescent="0.25">
      <c r="H445" t="s">
        <v>818</v>
      </c>
    </row>
    <row r="446" spans="1:23" x14ac:dyDescent="0.25">
      <c r="A446">
        <v>220</v>
      </c>
      <c r="B446">
        <v>6161</v>
      </c>
      <c r="C446" t="s">
        <v>948</v>
      </c>
      <c r="D446" t="s">
        <v>675</v>
      </c>
      <c r="E446" t="s">
        <v>190</v>
      </c>
      <c r="F446" t="s">
        <v>949</v>
      </c>
      <c r="G446" t="str">
        <f>"00093579"</f>
        <v>00093579</v>
      </c>
      <c r="H446" t="s">
        <v>950</v>
      </c>
      <c r="I446">
        <v>0</v>
      </c>
      <c r="J446">
        <v>30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39</v>
      </c>
      <c r="S446">
        <v>273</v>
      </c>
      <c r="V446">
        <v>0</v>
      </c>
      <c r="W446" t="s">
        <v>951</v>
      </c>
    </row>
    <row r="447" spans="1:23" x14ac:dyDescent="0.25">
      <c r="H447" t="s">
        <v>76</v>
      </c>
    </row>
    <row r="448" spans="1:23" x14ac:dyDescent="0.25">
      <c r="A448">
        <v>221</v>
      </c>
      <c r="B448">
        <v>1823</v>
      </c>
      <c r="C448" t="s">
        <v>952</v>
      </c>
      <c r="D448" t="s">
        <v>614</v>
      </c>
      <c r="E448" t="s">
        <v>313</v>
      </c>
      <c r="F448" t="s">
        <v>953</v>
      </c>
      <c r="G448" t="str">
        <f>"00043118"</f>
        <v>00043118</v>
      </c>
      <c r="H448">
        <v>605</v>
      </c>
      <c r="I448">
        <v>150</v>
      </c>
      <c r="J448">
        <v>30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61</v>
      </c>
      <c r="S448">
        <v>427</v>
      </c>
      <c r="V448">
        <v>0</v>
      </c>
      <c r="W448">
        <v>1212</v>
      </c>
    </row>
    <row r="449" spans="1:23" x14ac:dyDescent="0.25">
      <c r="H449" t="s">
        <v>954</v>
      </c>
    </row>
    <row r="450" spans="1:23" x14ac:dyDescent="0.25">
      <c r="A450">
        <v>222</v>
      </c>
      <c r="B450">
        <v>3012</v>
      </c>
      <c r="C450" t="s">
        <v>955</v>
      </c>
      <c r="D450" t="s">
        <v>42</v>
      </c>
      <c r="E450" t="s">
        <v>190</v>
      </c>
      <c r="F450" t="s">
        <v>956</v>
      </c>
      <c r="G450" t="str">
        <f>"201511005433"</f>
        <v>201511005433</v>
      </c>
      <c r="H450" t="s">
        <v>957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95</v>
      </c>
      <c r="S450">
        <v>588</v>
      </c>
      <c r="V450">
        <v>0</v>
      </c>
      <c r="W450" t="s">
        <v>958</v>
      </c>
    </row>
    <row r="451" spans="1:23" x14ac:dyDescent="0.25">
      <c r="H451" t="s">
        <v>959</v>
      </c>
    </row>
    <row r="452" spans="1:23" x14ac:dyDescent="0.25">
      <c r="A452">
        <v>223</v>
      </c>
      <c r="B452">
        <v>3284</v>
      </c>
      <c r="C452" t="s">
        <v>960</v>
      </c>
      <c r="D452" t="s">
        <v>14</v>
      </c>
      <c r="E452" t="s">
        <v>42</v>
      </c>
      <c r="F452" t="s">
        <v>961</v>
      </c>
      <c r="G452" t="str">
        <f>"00019922"</f>
        <v>00019922</v>
      </c>
      <c r="H452" t="s">
        <v>17</v>
      </c>
      <c r="I452">
        <v>150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V452">
        <v>2</v>
      </c>
      <c r="W452" t="s">
        <v>962</v>
      </c>
    </row>
    <row r="453" spans="1:23" x14ac:dyDescent="0.25">
      <c r="H453" t="s">
        <v>963</v>
      </c>
    </row>
    <row r="454" spans="1:23" x14ac:dyDescent="0.25">
      <c r="A454">
        <v>224</v>
      </c>
      <c r="B454">
        <v>6621</v>
      </c>
      <c r="C454" t="s">
        <v>964</v>
      </c>
      <c r="D454" t="s">
        <v>41</v>
      </c>
      <c r="E454" t="s">
        <v>42</v>
      </c>
      <c r="F454" t="s">
        <v>965</v>
      </c>
      <c r="G454" t="str">
        <f>"00093160"</f>
        <v>00093160</v>
      </c>
      <c r="H454">
        <v>550</v>
      </c>
      <c r="I454">
        <v>0</v>
      </c>
      <c r="J454">
        <v>70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177</v>
      </c>
      <c r="S454">
        <v>588</v>
      </c>
      <c r="V454">
        <v>0</v>
      </c>
      <c r="W454">
        <v>1208</v>
      </c>
    </row>
    <row r="455" spans="1:23" x14ac:dyDescent="0.25">
      <c r="H455" t="s">
        <v>966</v>
      </c>
    </row>
    <row r="456" spans="1:23" x14ac:dyDescent="0.25">
      <c r="A456">
        <v>225</v>
      </c>
      <c r="B456">
        <v>2885</v>
      </c>
      <c r="C456" t="s">
        <v>967</v>
      </c>
      <c r="D456" t="s">
        <v>545</v>
      </c>
      <c r="E456" t="s">
        <v>22</v>
      </c>
      <c r="F456" t="s">
        <v>968</v>
      </c>
      <c r="G456" t="str">
        <f>"201511036666"</f>
        <v>201511036666</v>
      </c>
      <c r="H456">
        <v>1078</v>
      </c>
      <c r="I456">
        <v>0</v>
      </c>
      <c r="J456">
        <v>30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14</v>
      </c>
      <c r="S456">
        <v>98</v>
      </c>
      <c r="V456">
        <v>0</v>
      </c>
      <c r="W456">
        <v>1206</v>
      </c>
    </row>
    <row r="457" spans="1:23" x14ac:dyDescent="0.25">
      <c r="H457" t="s">
        <v>969</v>
      </c>
    </row>
    <row r="458" spans="1:23" x14ac:dyDescent="0.25">
      <c r="A458">
        <v>226</v>
      </c>
      <c r="B458">
        <v>9072</v>
      </c>
      <c r="C458" t="s">
        <v>655</v>
      </c>
      <c r="D458" t="s">
        <v>970</v>
      </c>
      <c r="E458" t="s">
        <v>465</v>
      </c>
      <c r="F458" t="s">
        <v>971</v>
      </c>
      <c r="G458" t="str">
        <f>"00065973"</f>
        <v>00065973</v>
      </c>
      <c r="H458" t="s">
        <v>972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22</v>
      </c>
      <c r="S458">
        <v>154</v>
      </c>
      <c r="V458">
        <v>1</v>
      </c>
      <c r="W458" t="s">
        <v>973</v>
      </c>
    </row>
    <row r="459" spans="1:23" x14ac:dyDescent="0.25">
      <c r="H459" t="s">
        <v>974</v>
      </c>
    </row>
    <row r="460" spans="1:23" x14ac:dyDescent="0.25">
      <c r="A460">
        <v>227</v>
      </c>
      <c r="B460">
        <v>3075</v>
      </c>
      <c r="C460" t="s">
        <v>975</v>
      </c>
      <c r="D460" t="s">
        <v>976</v>
      </c>
      <c r="E460" t="s">
        <v>540</v>
      </c>
      <c r="F460" t="s">
        <v>977</v>
      </c>
      <c r="G460" t="str">
        <f>"201511040900"</f>
        <v>201511040900</v>
      </c>
      <c r="H460">
        <v>935</v>
      </c>
      <c r="I460">
        <v>150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17</v>
      </c>
      <c r="S460">
        <v>119</v>
      </c>
      <c r="V460">
        <v>0</v>
      </c>
      <c r="W460">
        <v>1204</v>
      </c>
    </row>
    <row r="461" spans="1:23" x14ac:dyDescent="0.25">
      <c r="H461" t="s">
        <v>978</v>
      </c>
    </row>
    <row r="462" spans="1:23" x14ac:dyDescent="0.25">
      <c r="A462">
        <v>228</v>
      </c>
      <c r="B462">
        <v>5780</v>
      </c>
      <c r="C462" t="s">
        <v>979</v>
      </c>
      <c r="D462" t="s">
        <v>41</v>
      </c>
      <c r="E462" t="s">
        <v>115</v>
      </c>
      <c r="F462" t="s">
        <v>980</v>
      </c>
      <c r="G462" t="str">
        <f>"00024122"</f>
        <v>00024122</v>
      </c>
      <c r="H462" t="s">
        <v>981</v>
      </c>
      <c r="I462">
        <v>0</v>
      </c>
      <c r="J462">
        <v>30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41</v>
      </c>
      <c r="S462">
        <v>287</v>
      </c>
      <c r="V462">
        <v>0</v>
      </c>
      <c r="W462" t="s">
        <v>982</v>
      </c>
    </row>
    <row r="463" spans="1:23" x14ac:dyDescent="0.25">
      <c r="H463" t="s">
        <v>983</v>
      </c>
    </row>
    <row r="464" spans="1:23" x14ac:dyDescent="0.25">
      <c r="A464">
        <v>229</v>
      </c>
      <c r="B464">
        <v>5178</v>
      </c>
      <c r="C464" t="s">
        <v>984</v>
      </c>
      <c r="D464" t="s">
        <v>99</v>
      </c>
      <c r="E464" t="s">
        <v>129</v>
      </c>
      <c r="F464" t="s">
        <v>985</v>
      </c>
      <c r="G464" t="str">
        <f>"201510000962"</f>
        <v>201510000962</v>
      </c>
      <c r="H464" t="s">
        <v>972</v>
      </c>
      <c r="I464">
        <v>150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V464">
        <v>1</v>
      </c>
      <c r="W464" t="s">
        <v>986</v>
      </c>
    </row>
    <row r="465" spans="1:23" x14ac:dyDescent="0.25">
      <c r="H465" t="s">
        <v>522</v>
      </c>
    </row>
    <row r="466" spans="1:23" x14ac:dyDescent="0.25">
      <c r="A466">
        <v>230</v>
      </c>
      <c r="B466">
        <v>125</v>
      </c>
      <c r="C466" t="s">
        <v>987</v>
      </c>
      <c r="D466" t="s">
        <v>988</v>
      </c>
      <c r="E466" t="s">
        <v>313</v>
      </c>
      <c r="F466" t="s">
        <v>989</v>
      </c>
      <c r="G466" t="str">
        <f>"00030469"</f>
        <v>00030469</v>
      </c>
      <c r="H466" t="s">
        <v>210</v>
      </c>
      <c r="I466">
        <v>0</v>
      </c>
      <c r="J466">
        <v>30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30</v>
      </c>
      <c r="R466">
        <v>27</v>
      </c>
      <c r="S466">
        <v>189</v>
      </c>
      <c r="V466">
        <v>0</v>
      </c>
      <c r="W466" t="s">
        <v>986</v>
      </c>
    </row>
    <row r="467" spans="1:23" x14ac:dyDescent="0.25">
      <c r="H467" t="s">
        <v>76</v>
      </c>
    </row>
    <row r="468" spans="1:23" x14ac:dyDescent="0.25">
      <c r="A468">
        <v>231</v>
      </c>
      <c r="B468">
        <v>10234</v>
      </c>
      <c r="C468" t="s">
        <v>990</v>
      </c>
      <c r="D468" t="s">
        <v>991</v>
      </c>
      <c r="E468" t="s">
        <v>250</v>
      </c>
      <c r="F468" t="s">
        <v>992</v>
      </c>
      <c r="G468" t="str">
        <f>"00070639"</f>
        <v>00070639</v>
      </c>
      <c r="H468" t="s">
        <v>887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47</v>
      </c>
      <c r="S468">
        <v>329</v>
      </c>
      <c r="V468">
        <v>0</v>
      </c>
      <c r="W468" t="s">
        <v>993</v>
      </c>
    </row>
    <row r="469" spans="1:23" x14ac:dyDescent="0.25">
      <c r="H469" t="s">
        <v>959</v>
      </c>
    </row>
    <row r="470" spans="1:23" x14ac:dyDescent="0.25">
      <c r="A470">
        <v>232</v>
      </c>
      <c r="B470">
        <v>10083</v>
      </c>
      <c r="C470" t="s">
        <v>994</v>
      </c>
      <c r="D470" t="s">
        <v>227</v>
      </c>
      <c r="E470" t="s">
        <v>42</v>
      </c>
      <c r="F470" t="s">
        <v>995</v>
      </c>
      <c r="G470" t="str">
        <f>"201511015404"</f>
        <v>201511015404</v>
      </c>
      <c r="H470">
        <v>1045</v>
      </c>
      <c r="I470">
        <v>150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V470">
        <v>0</v>
      </c>
      <c r="W470">
        <v>1195</v>
      </c>
    </row>
    <row r="471" spans="1:23" x14ac:dyDescent="0.25">
      <c r="H471" t="s">
        <v>996</v>
      </c>
    </row>
    <row r="472" spans="1:23" x14ac:dyDescent="0.25">
      <c r="A472">
        <v>233</v>
      </c>
      <c r="B472">
        <v>7417</v>
      </c>
      <c r="C472" t="s">
        <v>997</v>
      </c>
      <c r="D472" t="s">
        <v>93</v>
      </c>
      <c r="E472" t="s">
        <v>998</v>
      </c>
      <c r="F472" t="s">
        <v>999</v>
      </c>
      <c r="G472" t="str">
        <f>"201406000980"</f>
        <v>201406000980</v>
      </c>
      <c r="H472" t="s">
        <v>24</v>
      </c>
      <c r="I472">
        <v>0</v>
      </c>
      <c r="J472">
        <v>70</v>
      </c>
      <c r="K472">
        <v>30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V472">
        <v>0</v>
      </c>
      <c r="W472" t="s">
        <v>1000</v>
      </c>
    </row>
    <row r="473" spans="1:23" x14ac:dyDescent="0.25">
      <c r="H473" t="s">
        <v>1001</v>
      </c>
    </row>
    <row r="474" spans="1:23" x14ac:dyDescent="0.25">
      <c r="A474">
        <v>234</v>
      </c>
      <c r="B474">
        <v>9757</v>
      </c>
      <c r="C474" t="s">
        <v>1002</v>
      </c>
      <c r="D474" t="s">
        <v>14</v>
      </c>
      <c r="E474" t="s">
        <v>22</v>
      </c>
      <c r="F474" t="s">
        <v>1003</v>
      </c>
      <c r="G474" t="str">
        <f>"201511028421"</f>
        <v>201511028421</v>
      </c>
      <c r="H474">
        <v>605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122</v>
      </c>
      <c r="S474">
        <v>588</v>
      </c>
      <c r="V474">
        <v>0</v>
      </c>
      <c r="W474">
        <v>1193</v>
      </c>
    </row>
    <row r="475" spans="1:23" x14ac:dyDescent="0.25">
      <c r="H475" t="s">
        <v>1004</v>
      </c>
    </row>
    <row r="476" spans="1:23" x14ac:dyDescent="0.25">
      <c r="A476">
        <v>235</v>
      </c>
      <c r="B476">
        <v>206</v>
      </c>
      <c r="C476" t="s">
        <v>1005</v>
      </c>
      <c r="D476" t="s">
        <v>1006</v>
      </c>
      <c r="E476" t="s">
        <v>42</v>
      </c>
      <c r="F476" t="s">
        <v>1007</v>
      </c>
      <c r="G476" t="str">
        <f>"201510002970"</f>
        <v>201510002970</v>
      </c>
      <c r="H476" t="s">
        <v>719</v>
      </c>
      <c r="I476">
        <v>0</v>
      </c>
      <c r="J476">
        <v>30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63</v>
      </c>
      <c r="S476">
        <v>441</v>
      </c>
      <c r="V476">
        <v>0</v>
      </c>
      <c r="W476" t="s">
        <v>1008</v>
      </c>
    </row>
    <row r="477" spans="1:23" x14ac:dyDescent="0.25">
      <c r="H477" t="s">
        <v>1009</v>
      </c>
    </row>
    <row r="478" spans="1:23" x14ac:dyDescent="0.25">
      <c r="A478">
        <v>236</v>
      </c>
      <c r="B478">
        <v>5312</v>
      </c>
      <c r="C478" t="s">
        <v>1010</v>
      </c>
      <c r="D478" t="s">
        <v>261</v>
      </c>
      <c r="E478" t="s">
        <v>239</v>
      </c>
      <c r="F478" t="s">
        <v>1011</v>
      </c>
      <c r="G478" t="str">
        <f>"00081924"</f>
        <v>00081924</v>
      </c>
      <c r="H478">
        <v>1078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16</v>
      </c>
      <c r="S478">
        <v>112</v>
      </c>
      <c r="V478">
        <v>0</v>
      </c>
      <c r="W478">
        <v>1190</v>
      </c>
    </row>
    <row r="479" spans="1:23" x14ac:dyDescent="0.25">
      <c r="H479" t="s">
        <v>1012</v>
      </c>
    </row>
    <row r="480" spans="1:23" x14ac:dyDescent="0.25">
      <c r="A480">
        <v>237</v>
      </c>
      <c r="B480">
        <v>1609</v>
      </c>
      <c r="C480" t="s">
        <v>1013</v>
      </c>
      <c r="D480" t="s">
        <v>632</v>
      </c>
      <c r="E480" t="s">
        <v>72</v>
      </c>
      <c r="F480" t="s">
        <v>1014</v>
      </c>
      <c r="G480" t="str">
        <f>"00088727"</f>
        <v>00088727</v>
      </c>
      <c r="H480">
        <v>979</v>
      </c>
      <c r="I480">
        <v>0</v>
      </c>
      <c r="J480">
        <v>50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23</v>
      </c>
      <c r="S480">
        <v>161</v>
      </c>
      <c r="V480">
        <v>0</v>
      </c>
      <c r="W480">
        <v>1190</v>
      </c>
    </row>
    <row r="481" spans="1:23" x14ac:dyDescent="0.25">
      <c r="H481" t="s">
        <v>1015</v>
      </c>
    </row>
    <row r="482" spans="1:23" x14ac:dyDescent="0.25">
      <c r="A482">
        <v>238</v>
      </c>
      <c r="B482">
        <v>3632</v>
      </c>
      <c r="C482" t="s">
        <v>1016</v>
      </c>
      <c r="D482" t="s">
        <v>680</v>
      </c>
      <c r="E482" t="s">
        <v>615</v>
      </c>
      <c r="F482" t="s">
        <v>1017</v>
      </c>
      <c r="G482" t="str">
        <f>"201512000150"</f>
        <v>201512000150</v>
      </c>
      <c r="H482" t="s">
        <v>79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22</v>
      </c>
      <c r="S482">
        <v>154</v>
      </c>
      <c r="V482">
        <v>0</v>
      </c>
      <c r="W482" t="s">
        <v>1018</v>
      </c>
    </row>
    <row r="483" spans="1:23" x14ac:dyDescent="0.25">
      <c r="H483" t="s">
        <v>1019</v>
      </c>
    </row>
    <row r="484" spans="1:23" x14ac:dyDescent="0.25">
      <c r="A484">
        <v>239</v>
      </c>
      <c r="B484">
        <v>3632</v>
      </c>
      <c r="C484" t="s">
        <v>1016</v>
      </c>
      <c r="D484" t="s">
        <v>680</v>
      </c>
      <c r="E484" t="s">
        <v>615</v>
      </c>
      <c r="F484" t="s">
        <v>1017</v>
      </c>
      <c r="G484" t="str">
        <f>"201512000150"</f>
        <v>201512000150</v>
      </c>
      <c r="H484" t="s">
        <v>79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22</v>
      </c>
      <c r="S484">
        <v>154</v>
      </c>
      <c r="T484">
        <v>6</v>
      </c>
      <c r="U484">
        <v>887</v>
      </c>
      <c r="V484">
        <v>0</v>
      </c>
      <c r="W484" t="s">
        <v>1018</v>
      </c>
    </row>
    <row r="485" spans="1:23" x14ac:dyDescent="0.25">
      <c r="H485" t="s">
        <v>1019</v>
      </c>
    </row>
    <row r="486" spans="1:23" x14ac:dyDescent="0.25">
      <c r="A486">
        <v>240</v>
      </c>
      <c r="B486">
        <v>10030</v>
      </c>
      <c r="C486" t="s">
        <v>1020</v>
      </c>
      <c r="D486" t="s">
        <v>607</v>
      </c>
      <c r="E486" t="s">
        <v>29</v>
      </c>
      <c r="F486" t="s">
        <v>1021</v>
      </c>
      <c r="G486" t="str">
        <f>"00024513"</f>
        <v>00024513</v>
      </c>
      <c r="H486" t="s">
        <v>24</v>
      </c>
      <c r="I486">
        <v>0</v>
      </c>
      <c r="J486">
        <v>30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9</v>
      </c>
      <c r="S486">
        <v>63</v>
      </c>
      <c r="V486">
        <v>0</v>
      </c>
      <c r="W486" t="s">
        <v>1022</v>
      </c>
    </row>
    <row r="487" spans="1:23" x14ac:dyDescent="0.25">
      <c r="H487" t="s">
        <v>133</v>
      </c>
    </row>
    <row r="488" spans="1:23" x14ac:dyDescent="0.25">
      <c r="A488">
        <v>241</v>
      </c>
      <c r="B488">
        <v>2889</v>
      </c>
      <c r="C488" t="s">
        <v>1023</v>
      </c>
      <c r="D488" t="s">
        <v>632</v>
      </c>
      <c r="E488" t="s">
        <v>633</v>
      </c>
      <c r="F488" t="s">
        <v>1024</v>
      </c>
      <c r="G488" t="str">
        <f>"201511029443"</f>
        <v>201511029443</v>
      </c>
      <c r="H488" t="s">
        <v>204</v>
      </c>
      <c r="I488">
        <v>0</v>
      </c>
      <c r="J488">
        <v>30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70</v>
      </c>
      <c r="R488">
        <v>0</v>
      </c>
      <c r="S488">
        <v>0</v>
      </c>
      <c r="V488">
        <v>0</v>
      </c>
      <c r="W488" t="s">
        <v>1025</v>
      </c>
    </row>
    <row r="489" spans="1:23" x14ac:dyDescent="0.25">
      <c r="H489" t="s">
        <v>1026</v>
      </c>
    </row>
    <row r="490" spans="1:23" x14ac:dyDescent="0.25">
      <c r="A490">
        <v>242</v>
      </c>
      <c r="B490">
        <v>6715</v>
      </c>
      <c r="C490" t="s">
        <v>1027</v>
      </c>
      <c r="D490" t="s">
        <v>301</v>
      </c>
      <c r="E490" t="s">
        <v>1028</v>
      </c>
      <c r="F490" t="s">
        <v>1029</v>
      </c>
      <c r="G490" t="str">
        <f>"200802011316"</f>
        <v>200802011316</v>
      </c>
      <c r="H490">
        <v>605</v>
      </c>
      <c r="I490">
        <v>0</v>
      </c>
      <c r="J490">
        <v>30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78</v>
      </c>
      <c r="S490">
        <v>546</v>
      </c>
      <c r="T490">
        <v>6</v>
      </c>
      <c r="U490" t="s">
        <v>105</v>
      </c>
      <c r="V490">
        <v>0</v>
      </c>
      <c r="W490">
        <v>1181</v>
      </c>
    </row>
    <row r="491" spans="1:23" x14ac:dyDescent="0.25">
      <c r="H491" t="s">
        <v>106</v>
      </c>
    </row>
    <row r="492" spans="1:23" x14ac:dyDescent="0.25">
      <c r="A492">
        <v>243</v>
      </c>
      <c r="B492">
        <v>9055</v>
      </c>
      <c r="C492" t="s">
        <v>1030</v>
      </c>
      <c r="D492" t="s">
        <v>1031</v>
      </c>
      <c r="E492" t="s">
        <v>190</v>
      </c>
      <c r="F492" t="s">
        <v>1032</v>
      </c>
      <c r="G492" t="str">
        <f>"201511006072"</f>
        <v>201511006072</v>
      </c>
      <c r="H492" t="s">
        <v>761</v>
      </c>
      <c r="I492">
        <v>150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20</v>
      </c>
      <c r="S492">
        <v>140</v>
      </c>
      <c r="V492">
        <v>2</v>
      </c>
      <c r="W492" t="s">
        <v>1033</v>
      </c>
    </row>
    <row r="493" spans="1:23" x14ac:dyDescent="0.25">
      <c r="H493" t="s">
        <v>1034</v>
      </c>
    </row>
    <row r="494" spans="1:23" x14ac:dyDescent="0.25">
      <c r="A494">
        <v>244</v>
      </c>
      <c r="B494">
        <v>1755</v>
      </c>
      <c r="C494" t="s">
        <v>1035</v>
      </c>
      <c r="D494" t="s">
        <v>301</v>
      </c>
      <c r="E494" t="s">
        <v>863</v>
      </c>
      <c r="F494" t="s">
        <v>1036</v>
      </c>
      <c r="G494" t="str">
        <f>"00021479"</f>
        <v>00021479</v>
      </c>
      <c r="H494" t="s">
        <v>204</v>
      </c>
      <c r="I494">
        <v>0</v>
      </c>
      <c r="J494">
        <v>30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9</v>
      </c>
      <c r="S494">
        <v>63</v>
      </c>
      <c r="V494">
        <v>0</v>
      </c>
      <c r="W494" t="s">
        <v>1037</v>
      </c>
    </row>
    <row r="495" spans="1:23" x14ac:dyDescent="0.25">
      <c r="H495" t="s">
        <v>932</v>
      </c>
    </row>
    <row r="496" spans="1:23" x14ac:dyDescent="0.25">
      <c r="A496">
        <v>245</v>
      </c>
      <c r="B496">
        <v>1641</v>
      </c>
      <c r="C496" t="s">
        <v>1038</v>
      </c>
      <c r="D496" t="s">
        <v>632</v>
      </c>
      <c r="E496" t="s">
        <v>1039</v>
      </c>
      <c r="F496" t="s">
        <v>1040</v>
      </c>
      <c r="G496" t="str">
        <f>"00044669"</f>
        <v>00044669</v>
      </c>
      <c r="H496">
        <v>803</v>
      </c>
      <c r="I496">
        <v>0</v>
      </c>
      <c r="J496">
        <v>30</v>
      </c>
      <c r="K496">
        <v>0</v>
      </c>
      <c r="L496">
        <v>70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39</v>
      </c>
      <c r="S496">
        <v>273</v>
      </c>
      <c r="V496">
        <v>0</v>
      </c>
      <c r="W496">
        <v>1176</v>
      </c>
    </row>
    <row r="497" spans="1:23" x14ac:dyDescent="0.25">
      <c r="H497" t="s">
        <v>1041</v>
      </c>
    </row>
    <row r="498" spans="1:23" x14ac:dyDescent="0.25">
      <c r="A498">
        <v>246</v>
      </c>
      <c r="B498">
        <v>8464</v>
      </c>
      <c r="C498" t="s">
        <v>1042</v>
      </c>
      <c r="D498" t="s">
        <v>1043</v>
      </c>
      <c r="E498" t="s">
        <v>190</v>
      </c>
      <c r="F498" t="s">
        <v>1044</v>
      </c>
      <c r="G498" t="str">
        <f>"00028961"</f>
        <v>00028961</v>
      </c>
      <c r="H498">
        <v>605</v>
      </c>
      <c r="I498">
        <v>150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60</v>
      </c>
      <c r="S498">
        <v>420</v>
      </c>
      <c r="V498">
        <v>0</v>
      </c>
      <c r="W498">
        <v>1175</v>
      </c>
    </row>
    <row r="499" spans="1:23" x14ac:dyDescent="0.25">
      <c r="H499" t="s">
        <v>1045</v>
      </c>
    </row>
    <row r="500" spans="1:23" x14ac:dyDescent="0.25">
      <c r="A500">
        <v>247</v>
      </c>
      <c r="B500">
        <v>10172</v>
      </c>
      <c r="C500" t="s">
        <v>1046</v>
      </c>
      <c r="D500" t="s">
        <v>1047</v>
      </c>
      <c r="E500" t="s">
        <v>22</v>
      </c>
      <c r="F500" t="s">
        <v>1048</v>
      </c>
      <c r="G500" t="str">
        <f>"201511032718"</f>
        <v>201511032718</v>
      </c>
      <c r="H500" t="s">
        <v>199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41</v>
      </c>
      <c r="S500">
        <v>287</v>
      </c>
      <c r="V500">
        <v>0</v>
      </c>
      <c r="W500" t="s">
        <v>1049</v>
      </c>
    </row>
    <row r="501" spans="1:23" x14ac:dyDescent="0.25">
      <c r="H501" t="s">
        <v>1050</v>
      </c>
    </row>
    <row r="502" spans="1:23" x14ac:dyDescent="0.25">
      <c r="A502">
        <v>248</v>
      </c>
      <c r="B502">
        <v>7554</v>
      </c>
      <c r="C502" t="s">
        <v>1051</v>
      </c>
      <c r="D502" t="s">
        <v>1052</v>
      </c>
      <c r="E502" t="s">
        <v>1053</v>
      </c>
      <c r="F502" t="s">
        <v>1054</v>
      </c>
      <c r="G502" t="str">
        <f>"00085037"</f>
        <v>00085037</v>
      </c>
      <c r="H502">
        <v>550</v>
      </c>
      <c r="I502">
        <v>0</v>
      </c>
      <c r="J502">
        <v>30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114</v>
      </c>
      <c r="S502">
        <v>588</v>
      </c>
      <c r="V502">
        <v>0</v>
      </c>
      <c r="W502">
        <v>1168</v>
      </c>
    </row>
    <row r="503" spans="1:23" x14ac:dyDescent="0.25">
      <c r="H503" t="s">
        <v>152</v>
      </c>
    </row>
    <row r="504" spans="1:23" x14ac:dyDescent="0.25">
      <c r="A504">
        <v>249</v>
      </c>
      <c r="B504">
        <v>6042</v>
      </c>
      <c r="C504" t="s">
        <v>1055</v>
      </c>
      <c r="D504" t="s">
        <v>1056</v>
      </c>
      <c r="E504" t="s">
        <v>171</v>
      </c>
      <c r="F504" t="s">
        <v>1057</v>
      </c>
      <c r="G504" t="str">
        <f>"201511017750"</f>
        <v>201511017750</v>
      </c>
      <c r="H504" t="s">
        <v>373</v>
      </c>
      <c r="I504">
        <v>0</v>
      </c>
      <c r="J504">
        <v>30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25</v>
      </c>
      <c r="S504">
        <v>175</v>
      </c>
      <c r="V504">
        <v>0</v>
      </c>
      <c r="W504" t="s">
        <v>1058</v>
      </c>
    </row>
    <row r="505" spans="1:23" x14ac:dyDescent="0.25">
      <c r="H505" t="s">
        <v>1059</v>
      </c>
    </row>
    <row r="506" spans="1:23" x14ac:dyDescent="0.25">
      <c r="A506">
        <v>250</v>
      </c>
      <c r="B506">
        <v>8799</v>
      </c>
      <c r="C506" t="s">
        <v>1060</v>
      </c>
      <c r="D506" t="s">
        <v>42</v>
      </c>
      <c r="E506" t="s">
        <v>313</v>
      </c>
      <c r="F506" t="s">
        <v>1061</v>
      </c>
      <c r="G506" t="str">
        <f>"00047027"</f>
        <v>00047027</v>
      </c>
      <c r="H506" t="s">
        <v>1062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34</v>
      </c>
      <c r="S506">
        <v>238</v>
      </c>
      <c r="V506">
        <v>0</v>
      </c>
      <c r="W506" t="s">
        <v>1058</v>
      </c>
    </row>
    <row r="507" spans="1:23" x14ac:dyDescent="0.25">
      <c r="H507" t="s">
        <v>1063</v>
      </c>
    </row>
    <row r="508" spans="1:23" x14ac:dyDescent="0.25">
      <c r="A508">
        <v>251</v>
      </c>
      <c r="B508">
        <v>8421</v>
      </c>
      <c r="C508" t="s">
        <v>1064</v>
      </c>
      <c r="D508" t="s">
        <v>1065</v>
      </c>
      <c r="E508" t="s">
        <v>190</v>
      </c>
      <c r="F508" t="s">
        <v>1066</v>
      </c>
      <c r="G508" t="str">
        <f>"00046484"</f>
        <v>00046484</v>
      </c>
      <c r="H508">
        <v>979</v>
      </c>
      <c r="I508">
        <v>0</v>
      </c>
      <c r="J508">
        <v>30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22</v>
      </c>
      <c r="S508">
        <v>154</v>
      </c>
      <c r="V508">
        <v>0</v>
      </c>
      <c r="W508">
        <v>1163</v>
      </c>
    </row>
    <row r="509" spans="1:23" x14ac:dyDescent="0.25">
      <c r="H509" t="s">
        <v>1067</v>
      </c>
    </row>
    <row r="510" spans="1:23" x14ac:dyDescent="0.25">
      <c r="A510">
        <v>252</v>
      </c>
      <c r="B510">
        <v>5971</v>
      </c>
      <c r="C510" t="s">
        <v>1068</v>
      </c>
      <c r="D510" t="s">
        <v>769</v>
      </c>
      <c r="E510" t="s">
        <v>1069</v>
      </c>
      <c r="F510" t="s">
        <v>1070</v>
      </c>
      <c r="G510" t="str">
        <f>"00095142"</f>
        <v>00095142</v>
      </c>
      <c r="H510" t="s">
        <v>1071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61</v>
      </c>
      <c r="S510">
        <v>427</v>
      </c>
      <c r="V510">
        <v>0</v>
      </c>
      <c r="W510" t="s">
        <v>1072</v>
      </c>
    </row>
    <row r="511" spans="1:23" x14ac:dyDescent="0.25">
      <c r="H511" t="s">
        <v>1073</v>
      </c>
    </row>
    <row r="512" spans="1:23" x14ac:dyDescent="0.25">
      <c r="A512">
        <v>253</v>
      </c>
      <c r="B512">
        <v>5486</v>
      </c>
      <c r="C512" t="s">
        <v>1074</v>
      </c>
      <c r="D512" t="s">
        <v>1075</v>
      </c>
      <c r="E512" t="s">
        <v>29</v>
      </c>
      <c r="F512" t="s">
        <v>1076</v>
      </c>
      <c r="G512" t="str">
        <f>"00025954"</f>
        <v>00025954</v>
      </c>
      <c r="H512" t="s">
        <v>1077</v>
      </c>
      <c r="I512">
        <v>150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31</v>
      </c>
      <c r="S512">
        <v>217</v>
      </c>
      <c r="V512">
        <v>0</v>
      </c>
      <c r="W512" t="s">
        <v>1078</v>
      </c>
    </row>
    <row r="513" spans="1:23" x14ac:dyDescent="0.25">
      <c r="H513" t="s">
        <v>1079</v>
      </c>
    </row>
    <row r="514" spans="1:23" x14ac:dyDescent="0.25">
      <c r="A514">
        <v>254</v>
      </c>
      <c r="B514">
        <v>10545</v>
      </c>
      <c r="C514" t="s">
        <v>1080</v>
      </c>
      <c r="D514" t="s">
        <v>676</v>
      </c>
      <c r="E514" t="s">
        <v>657</v>
      </c>
      <c r="F514" t="s">
        <v>1081</v>
      </c>
      <c r="G514" t="str">
        <f>"00080983"</f>
        <v>00080983</v>
      </c>
      <c r="H514">
        <v>1100</v>
      </c>
      <c r="I514">
        <v>0</v>
      </c>
      <c r="J514">
        <v>30</v>
      </c>
      <c r="K514">
        <v>30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V514">
        <v>0</v>
      </c>
      <c r="W514">
        <v>1160</v>
      </c>
    </row>
    <row r="515" spans="1:23" x14ac:dyDescent="0.25">
      <c r="H515" t="s">
        <v>142</v>
      </c>
    </row>
    <row r="516" spans="1:23" x14ac:dyDescent="0.25">
      <c r="A516">
        <v>255</v>
      </c>
      <c r="B516">
        <v>5171</v>
      </c>
      <c r="C516" t="s">
        <v>1082</v>
      </c>
      <c r="D516" t="s">
        <v>827</v>
      </c>
      <c r="E516" t="s">
        <v>22</v>
      </c>
      <c r="F516" t="s">
        <v>1083</v>
      </c>
      <c r="G516" t="str">
        <f>"00069944"</f>
        <v>00069944</v>
      </c>
      <c r="H516" t="s">
        <v>24</v>
      </c>
      <c r="I516">
        <v>0</v>
      </c>
      <c r="J516">
        <v>30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5</v>
      </c>
      <c r="S516">
        <v>35</v>
      </c>
      <c r="V516">
        <v>0</v>
      </c>
      <c r="W516" t="s">
        <v>1084</v>
      </c>
    </row>
    <row r="517" spans="1:23" x14ac:dyDescent="0.25">
      <c r="H517" t="s">
        <v>1085</v>
      </c>
    </row>
    <row r="518" spans="1:23" x14ac:dyDescent="0.25">
      <c r="A518">
        <v>256</v>
      </c>
      <c r="B518">
        <v>10055</v>
      </c>
      <c r="C518" t="s">
        <v>1086</v>
      </c>
      <c r="D518" t="s">
        <v>1087</v>
      </c>
      <c r="E518" t="s">
        <v>1088</v>
      </c>
      <c r="F518" t="s">
        <v>1089</v>
      </c>
      <c r="G518" t="str">
        <f>"00075037"</f>
        <v>00075037</v>
      </c>
      <c r="H518" t="s">
        <v>373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28</v>
      </c>
      <c r="S518">
        <v>196</v>
      </c>
      <c r="V518">
        <v>0</v>
      </c>
      <c r="W518" t="s">
        <v>1090</v>
      </c>
    </row>
    <row r="519" spans="1:23" x14ac:dyDescent="0.25">
      <c r="H519" t="s">
        <v>1091</v>
      </c>
    </row>
    <row r="520" spans="1:23" x14ac:dyDescent="0.25">
      <c r="A520">
        <v>257</v>
      </c>
      <c r="B520">
        <v>1100</v>
      </c>
      <c r="C520" t="s">
        <v>1092</v>
      </c>
      <c r="D520" t="s">
        <v>675</v>
      </c>
      <c r="E520" t="s">
        <v>1093</v>
      </c>
      <c r="F520" t="s">
        <v>1094</v>
      </c>
      <c r="G520" t="str">
        <f>"201511030172"</f>
        <v>201511030172</v>
      </c>
      <c r="H520">
        <v>1100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8</v>
      </c>
      <c r="S520">
        <v>56</v>
      </c>
      <c r="V520">
        <v>0</v>
      </c>
      <c r="W520">
        <v>1156</v>
      </c>
    </row>
    <row r="521" spans="1:23" x14ac:dyDescent="0.25">
      <c r="H521" t="s">
        <v>1095</v>
      </c>
    </row>
    <row r="522" spans="1:23" x14ac:dyDescent="0.25">
      <c r="A522">
        <v>258</v>
      </c>
      <c r="B522">
        <v>2058</v>
      </c>
      <c r="C522" t="s">
        <v>1096</v>
      </c>
      <c r="D522" t="s">
        <v>748</v>
      </c>
      <c r="E522" t="s">
        <v>29</v>
      </c>
      <c r="F522" t="s">
        <v>1097</v>
      </c>
      <c r="G522" t="str">
        <f>"200801006787"</f>
        <v>200801006787</v>
      </c>
      <c r="H522" t="s">
        <v>204</v>
      </c>
      <c r="I522">
        <v>0</v>
      </c>
      <c r="J522">
        <v>70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V522">
        <v>0</v>
      </c>
      <c r="W522" t="s">
        <v>1098</v>
      </c>
    </row>
    <row r="523" spans="1:23" x14ac:dyDescent="0.25">
      <c r="H523" t="s">
        <v>1099</v>
      </c>
    </row>
    <row r="524" spans="1:23" x14ac:dyDescent="0.25">
      <c r="A524">
        <v>259</v>
      </c>
      <c r="B524">
        <v>1675</v>
      </c>
      <c r="C524" t="s">
        <v>1100</v>
      </c>
      <c r="D524" t="s">
        <v>99</v>
      </c>
      <c r="E524" t="s">
        <v>129</v>
      </c>
      <c r="F524" t="s">
        <v>1101</v>
      </c>
      <c r="G524" t="str">
        <f>"201512004532"</f>
        <v>201512004532</v>
      </c>
      <c r="H524" t="s">
        <v>1102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15</v>
      </c>
      <c r="S524">
        <v>105</v>
      </c>
      <c r="V524">
        <v>0</v>
      </c>
      <c r="W524" t="s">
        <v>1103</v>
      </c>
    </row>
    <row r="525" spans="1:23" x14ac:dyDescent="0.25">
      <c r="H525" t="s">
        <v>26</v>
      </c>
    </row>
    <row r="526" spans="1:23" x14ac:dyDescent="0.25">
      <c r="A526">
        <v>260</v>
      </c>
      <c r="B526">
        <v>7245</v>
      </c>
      <c r="C526" t="s">
        <v>88</v>
      </c>
      <c r="D526" t="s">
        <v>185</v>
      </c>
      <c r="E526" t="s">
        <v>190</v>
      </c>
      <c r="F526" t="s">
        <v>1104</v>
      </c>
      <c r="G526" t="str">
        <f>"00069717"</f>
        <v>00069717</v>
      </c>
      <c r="H526">
        <v>957</v>
      </c>
      <c r="I526">
        <v>150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6</v>
      </c>
      <c r="S526">
        <v>42</v>
      </c>
      <c r="V526">
        <v>0</v>
      </c>
      <c r="W526">
        <v>1149</v>
      </c>
    </row>
    <row r="527" spans="1:23" x14ac:dyDescent="0.25">
      <c r="H527" t="s">
        <v>1105</v>
      </c>
    </row>
    <row r="528" spans="1:23" x14ac:dyDescent="0.25">
      <c r="A528">
        <v>261</v>
      </c>
      <c r="B528">
        <v>2925</v>
      </c>
      <c r="C528" t="s">
        <v>1106</v>
      </c>
      <c r="D528" t="s">
        <v>482</v>
      </c>
      <c r="E528" t="s">
        <v>171</v>
      </c>
      <c r="F528" t="s">
        <v>1107</v>
      </c>
      <c r="G528" t="str">
        <f>"201511026103"</f>
        <v>201511026103</v>
      </c>
      <c r="H528">
        <v>1078</v>
      </c>
      <c r="I528">
        <v>0</v>
      </c>
      <c r="J528">
        <v>70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V528">
        <v>0</v>
      </c>
      <c r="W528">
        <v>1148</v>
      </c>
    </row>
    <row r="529" spans="1:23" x14ac:dyDescent="0.25">
      <c r="H529" t="s">
        <v>1108</v>
      </c>
    </row>
    <row r="530" spans="1:23" x14ac:dyDescent="0.25">
      <c r="A530">
        <v>262</v>
      </c>
      <c r="B530">
        <v>709</v>
      </c>
      <c r="C530" t="s">
        <v>1109</v>
      </c>
      <c r="D530" t="s">
        <v>233</v>
      </c>
      <c r="E530" t="s">
        <v>1110</v>
      </c>
      <c r="F530" t="s">
        <v>1111</v>
      </c>
      <c r="G530" t="str">
        <f>"00026200"</f>
        <v>00026200</v>
      </c>
      <c r="H530">
        <v>1078</v>
      </c>
      <c r="I530">
        <v>0</v>
      </c>
      <c r="J530">
        <v>70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V530">
        <v>0</v>
      </c>
      <c r="W530">
        <v>1148</v>
      </c>
    </row>
    <row r="531" spans="1:23" x14ac:dyDescent="0.25">
      <c r="H531" t="s">
        <v>1112</v>
      </c>
    </row>
    <row r="532" spans="1:23" x14ac:dyDescent="0.25">
      <c r="A532">
        <v>263</v>
      </c>
      <c r="B532">
        <v>2512</v>
      </c>
      <c r="C532" t="s">
        <v>1113</v>
      </c>
      <c r="D532" t="s">
        <v>1114</v>
      </c>
      <c r="E532" t="s">
        <v>42</v>
      </c>
      <c r="F532" t="s">
        <v>1115</v>
      </c>
      <c r="G532" t="str">
        <f>"00023976"</f>
        <v>00023976</v>
      </c>
      <c r="H532">
        <v>979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24</v>
      </c>
      <c r="S532">
        <v>168</v>
      </c>
      <c r="V532">
        <v>0</v>
      </c>
      <c r="W532">
        <v>1147</v>
      </c>
    </row>
    <row r="533" spans="1:23" x14ac:dyDescent="0.25">
      <c r="H533" t="s">
        <v>1116</v>
      </c>
    </row>
    <row r="534" spans="1:23" x14ac:dyDescent="0.25">
      <c r="A534">
        <v>264</v>
      </c>
      <c r="B534">
        <v>9973</v>
      </c>
      <c r="C534" t="s">
        <v>88</v>
      </c>
      <c r="D534" t="s">
        <v>1117</v>
      </c>
      <c r="E534" t="s">
        <v>313</v>
      </c>
      <c r="F534" t="s">
        <v>1118</v>
      </c>
      <c r="G534" t="str">
        <f>"00024840"</f>
        <v>00024840</v>
      </c>
      <c r="H534">
        <v>979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24</v>
      </c>
      <c r="S534">
        <v>168</v>
      </c>
      <c r="V534">
        <v>0</v>
      </c>
      <c r="W534">
        <v>1147</v>
      </c>
    </row>
    <row r="535" spans="1:23" x14ac:dyDescent="0.25">
      <c r="H535" t="s">
        <v>1119</v>
      </c>
    </row>
    <row r="536" spans="1:23" x14ac:dyDescent="0.25">
      <c r="A536">
        <v>265</v>
      </c>
      <c r="B536">
        <v>1226</v>
      </c>
      <c r="C536" t="s">
        <v>1120</v>
      </c>
      <c r="D536" t="s">
        <v>1121</v>
      </c>
      <c r="E536" t="s">
        <v>1122</v>
      </c>
      <c r="F536" t="s">
        <v>1123</v>
      </c>
      <c r="G536" t="str">
        <f>"00075245"</f>
        <v>00075245</v>
      </c>
      <c r="H536" t="s">
        <v>1124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21</v>
      </c>
      <c r="S536">
        <v>147</v>
      </c>
      <c r="V536">
        <v>2</v>
      </c>
      <c r="W536" t="s">
        <v>1125</v>
      </c>
    </row>
    <row r="537" spans="1:23" x14ac:dyDescent="0.25">
      <c r="H537" t="s">
        <v>365</v>
      </c>
    </row>
    <row r="538" spans="1:23" x14ac:dyDescent="0.25">
      <c r="A538">
        <v>266</v>
      </c>
      <c r="B538">
        <v>6627</v>
      </c>
      <c r="C538" t="s">
        <v>1126</v>
      </c>
      <c r="D538" t="s">
        <v>154</v>
      </c>
      <c r="E538" t="s">
        <v>42</v>
      </c>
      <c r="F538" t="s">
        <v>1127</v>
      </c>
      <c r="G538" t="str">
        <f>"00049864"</f>
        <v>00049864</v>
      </c>
      <c r="H538">
        <v>550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84</v>
      </c>
      <c r="S538">
        <v>588</v>
      </c>
      <c r="V538">
        <v>2</v>
      </c>
      <c r="W538">
        <v>1138</v>
      </c>
    </row>
    <row r="539" spans="1:23" x14ac:dyDescent="0.25">
      <c r="H539">
        <v>894</v>
      </c>
    </row>
    <row r="540" spans="1:23" x14ac:dyDescent="0.25">
      <c r="A540">
        <v>267</v>
      </c>
      <c r="B540">
        <v>6670</v>
      </c>
      <c r="C540" t="s">
        <v>1128</v>
      </c>
      <c r="D540" t="s">
        <v>1129</v>
      </c>
      <c r="E540" t="s">
        <v>29</v>
      </c>
      <c r="F540" t="s">
        <v>1130</v>
      </c>
      <c r="G540" t="str">
        <f>"00071082"</f>
        <v>00071082</v>
      </c>
      <c r="H540">
        <v>550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84</v>
      </c>
      <c r="S540">
        <v>588</v>
      </c>
      <c r="V540">
        <v>0</v>
      </c>
      <c r="W540">
        <v>1138</v>
      </c>
    </row>
    <row r="541" spans="1:23" x14ac:dyDescent="0.25">
      <c r="H541" t="s">
        <v>1131</v>
      </c>
    </row>
    <row r="542" spans="1:23" x14ac:dyDescent="0.25">
      <c r="A542">
        <v>268</v>
      </c>
      <c r="B542">
        <v>1967</v>
      </c>
      <c r="C542" t="s">
        <v>98</v>
      </c>
      <c r="D542" t="s">
        <v>93</v>
      </c>
      <c r="E542" t="s">
        <v>22</v>
      </c>
      <c r="F542" t="s">
        <v>1132</v>
      </c>
      <c r="G542" t="str">
        <f>"201511017531"</f>
        <v>201511017531</v>
      </c>
      <c r="H542" t="s">
        <v>1133</v>
      </c>
      <c r="I542">
        <v>150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46</v>
      </c>
      <c r="S542">
        <v>322</v>
      </c>
      <c r="V542">
        <v>2</v>
      </c>
      <c r="W542" t="s">
        <v>1134</v>
      </c>
    </row>
    <row r="543" spans="1:23" x14ac:dyDescent="0.25">
      <c r="H543" t="s">
        <v>1135</v>
      </c>
    </row>
    <row r="544" spans="1:23" x14ac:dyDescent="0.25">
      <c r="A544">
        <v>269</v>
      </c>
      <c r="B544">
        <v>8289</v>
      </c>
      <c r="C544" t="s">
        <v>1136</v>
      </c>
      <c r="D544" t="s">
        <v>1137</v>
      </c>
      <c r="E544" t="s">
        <v>29</v>
      </c>
      <c r="F544" t="s">
        <v>1138</v>
      </c>
      <c r="G544" t="str">
        <f>"201511024942"</f>
        <v>201511024942</v>
      </c>
      <c r="H544">
        <v>1078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8</v>
      </c>
      <c r="S544">
        <v>56</v>
      </c>
      <c r="V544">
        <v>0</v>
      </c>
      <c r="W544">
        <v>1134</v>
      </c>
    </row>
    <row r="545" spans="1:23" x14ac:dyDescent="0.25">
      <c r="H545" t="s">
        <v>1139</v>
      </c>
    </row>
    <row r="546" spans="1:23" x14ac:dyDescent="0.25">
      <c r="A546">
        <v>270</v>
      </c>
      <c r="B546">
        <v>5422</v>
      </c>
      <c r="C546" t="s">
        <v>997</v>
      </c>
      <c r="D546" t="s">
        <v>14</v>
      </c>
      <c r="E546" t="s">
        <v>190</v>
      </c>
      <c r="F546" t="s">
        <v>1140</v>
      </c>
      <c r="G546" t="str">
        <f>"201511028434"</f>
        <v>201511028434</v>
      </c>
      <c r="H546">
        <v>1100</v>
      </c>
      <c r="I546">
        <v>0</v>
      </c>
      <c r="J546">
        <v>30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V546">
        <v>0</v>
      </c>
      <c r="W546">
        <v>1130</v>
      </c>
    </row>
    <row r="547" spans="1:23" x14ac:dyDescent="0.25">
      <c r="H547" t="s">
        <v>1141</v>
      </c>
    </row>
    <row r="548" spans="1:23" x14ac:dyDescent="0.25">
      <c r="A548">
        <v>271</v>
      </c>
      <c r="B548">
        <v>2359</v>
      </c>
      <c r="C548" t="s">
        <v>1142</v>
      </c>
      <c r="D548" t="s">
        <v>632</v>
      </c>
      <c r="E548" t="s">
        <v>115</v>
      </c>
      <c r="F548" t="s">
        <v>1143</v>
      </c>
      <c r="G548" t="str">
        <f>"201511022600"</f>
        <v>201511022600</v>
      </c>
      <c r="H548">
        <v>1100</v>
      </c>
      <c r="I548">
        <v>0</v>
      </c>
      <c r="J548">
        <v>30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V548">
        <v>2</v>
      </c>
      <c r="W548">
        <v>1130</v>
      </c>
    </row>
    <row r="549" spans="1:23" x14ac:dyDescent="0.25">
      <c r="H549" t="s">
        <v>187</v>
      </c>
    </row>
    <row r="550" spans="1:23" x14ac:dyDescent="0.25">
      <c r="A550">
        <v>272</v>
      </c>
      <c r="B550">
        <v>4015</v>
      </c>
      <c r="C550" t="s">
        <v>88</v>
      </c>
      <c r="D550" t="s">
        <v>465</v>
      </c>
      <c r="E550" t="s">
        <v>60</v>
      </c>
      <c r="F550" t="s">
        <v>1144</v>
      </c>
      <c r="G550" t="str">
        <f>"201510001792"</f>
        <v>201510001792</v>
      </c>
      <c r="H550">
        <v>1100</v>
      </c>
      <c r="I550">
        <v>0</v>
      </c>
      <c r="J550">
        <v>30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V550">
        <v>1</v>
      </c>
      <c r="W550">
        <v>1130</v>
      </c>
    </row>
    <row r="551" spans="1:23" x14ac:dyDescent="0.25">
      <c r="H551" t="s">
        <v>522</v>
      </c>
    </row>
    <row r="552" spans="1:23" x14ac:dyDescent="0.25">
      <c r="A552">
        <v>273</v>
      </c>
      <c r="B552">
        <v>7714</v>
      </c>
      <c r="C552" t="s">
        <v>1145</v>
      </c>
      <c r="D552" t="s">
        <v>1146</v>
      </c>
      <c r="E552" t="s">
        <v>115</v>
      </c>
      <c r="F552" t="s">
        <v>1147</v>
      </c>
      <c r="G552" t="str">
        <f>"201511014998"</f>
        <v>201511014998</v>
      </c>
      <c r="H552">
        <v>1100</v>
      </c>
      <c r="I552">
        <v>0</v>
      </c>
      <c r="J552">
        <v>30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V552">
        <v>0</v>
      </c>
      <c r="W552">
        <v>1130</v>
      </c>
    </row>
    <row r="553" spans="1:23" x14ac:dyDescent="0.25">
      <c r="H553">
        <v>885</v>
      </c>
    </row>
    <row r="554" spans="1:23" x14ac:dyDescent="0.25">
      <c r="A554">
        <v>274</v>
      </c>
      <c r="B554">
        <v>6626</v>
      </c>
      <c r="C554" t="s">
        <v>1148</v>
      </c>
      <c r="D554" t="s">
        <v>99</v>
      </c>
      <c r="E554" t="s">
        <v>1149</v>
      </c>
      <c r="F554" t="s">
        <v>1150</v>
      </c>
      <c r="G554" t="str">
        <f>"00033714"</f>
        <v>00033714</v>
      </c>
      <c r="H554">
        <v>880</v>
      </c>
      <c r="I554">
        <v>150</v>
      </c>
      <c r="J554">
        <v>70</v>
      </c>
      <c r="K554">
        <v>0</v>
      </c>
      <c r="L554">
        <v>0</v>
      </c>
      <c r="M554">
        <v>30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V554">
        <v>0</v>
      </c>
      <c r="W554">
        <v>1130</v>
      </c>
    </row>
    <row r="555" spans="1:23" x14ac:dyDescent="0.25">
      <c r="H555" t="s">
        <v>1151</v>
      </c>
    </row>
    <row r="556" spans="1:23" x14ac:dyDescent="0.25">
      <c r="A556">
        <v>275</v>
      </c>
      <c r="B556">
        <v>965</v>
      </c>
      <c r="C556" t="s">
        <v>1152</v>
      </c>
      <c r="D556" t="s">
        <v>41</v>
      </c>
      <c r="E556" t="s">
        <v>83</v>
      </c>
      <c r="F556" t="s">
        <v>1153</v>
      </c>
      <c r="G556" t="str">
        <f>"00027539"</f>
        <v>00027539</v>
      </c>
      <c r="H556" t="s">
        <v>122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16</v>
      </c>
      <c r="S556">
        <v>112</v>
      </c>
      <c r="V556">
        <v>0</v>
      </c>
      <c r="W556" t="s">
        <v>1154</v>
      </c>
    </row>
    <row r="557" spans="1:23" x14ac:dyDescent="0.25">
      <c r="H557" t="s">
        <v>1155</v>
      </c>
    </row>
    <row r="558" spans="1:23" x14ac:dyDescent="0.25">
      <c r="A558">
        <v>276</v>
      </c>
      <c r="B558">
        <v>965</v>
      </c>
      <c r="C558" t="s">
        <v>1152</v>
      </c>
      <c r="D558" t="s">
        <v>41</v>
      </c>
      <c r="E558" t="s">
        <v>83</v>
      </c>
      <c r="F558" t="s">
        <v>1153</v>
      </c>
      <c r="G558" t="str">
        <f>"00027539"</f>
        <v>00027539</v>
      </c>
      <c r="H558" t="s">
        <v>122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16</v>
      </c>
      <c r="S558">
        <v>112</v>
      </c>
      <c r="T558">
        <v>6</v>
      </c>
      <c r="U558" t="s">
        <v>105</v>
      </c>
      <c r="V558">
        <v>0</v>
      </c>
      <c r="W558" t="s">
        <v>1154</v>
      </c>
    </row>
    <row r="559" spans="1:23" x14ac:dyDescent="0.25">
      <c r="H559" t="s">
        <v>1155</v>
      </c>
    </row>
    <row r="560" spans="1:23" x14ac:dyDescent="0.25">
      <c r="A560">
        <v>277</v>
      </c>
      <c r="B560">
        <v>1585</v>
      </c>
      <c r="C560" t="s">
        <v>1156</v>
      </c>
      <c r="D560" t="s">
        <v>1157</v>
      </c>
      <c r="E560" t="s">
        <v>115</v>
      </c>
      <c r="F560" t="s">
        <v>1158</v>
      </c>
      <c r="G560" t="str">
        <f>"00016271"</f>
        <v>00016271</v>
      </c>
      <c r="H560" t="s">
        <v>1159</v>
      </c>
      <c r="I560">
        <v>0</v>
      </c>
      <c r="J560">
        <v>70</v>
      </c>
      <c r="K560">
        <v>30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V560">
        <v>0</v>
      </c>
      <c r="W560" t="s">
        <v>1160</v>
      </c>
    </row>
    <row r="561" spans="1:23" x14ac:dyDescent="0.25">
      <c r="H561" t="s">
        <v>1161</v>
      </c>
    </row>
    <row r="562" spans="1:23" x14ac:dyDescent="0.25">
      <c r="A562">
        <v>278</v>
      </c>
      <c r="B562">
        <v>10395</v>
      </c>
      <c r="C562" t="s">
        <v>1162</v>
      </c>
      <c r="D562" t="s">
        <v>401</v>
      </c>
      <c r="E562" t="s">
        <v>190</v>
      </c>
      <c r="F562" t="s">
        <v>1163</v>
      </c>
      <c r="G562" t="str">
        <f>"00032444"</f>
        <v>00032444</v>
      </c>
      <c r="H562">
        <v>770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51</v>
      </c>
      <c r="S562">
        <v>357</v>
      </c>
      <c r="V562">
        <v>0</v>
      </c>
      <c r="W562">
        <v>1127</v>
      </c>
    </row>
    <row r="563" spans="1:23" x14ac:dyDescent="0.25">
      <c r="H563" t="s">
        <v>1164</v>
      </c>
    </row>
    <row r="564" spans="1:23" x14ac:dyDescent="0.25">
      <c r="A564">
        <v>279</v>
      </c>
      <c r="B564">
        <v>2817</v>
      </c>
      <c r="C564" t="s">
        <v>1165</v>
      </c>
      <c r="D564" t="s">
        <v>175</v>
      </c>
      <c r="E564" t="s">
        <v>35</v>
      </c>
      <c r="F564" t="s">
        <v>1166</v>
      </c>
      <c r="G564" t="str">
        <f>"201511032848"</f>
        <v>201511032848</v>
      </c>
      <c r="H564" t="s">
        <v>24</v>
      </c>
      <c r="I564">
        <v>0</v>
      </c>
      <c r="J564">
        <v>30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V564">
        <v>2</v>
      </c>
      <c r="W564" t="s">
        <v>1167</v>
      </c>
    </row>
    <row r="565" spans="1:23" x14ac:dyDescent="0.25">
      <c r="H565" t="s">
        <v>26</v>
      </c>
    </row>
    <row r="566" spans="1:23" x14ac:dyDescent="0.25">
      <c r="A566">
        <v>280</v>
      </c>
      <c r="B566">
        <v>3838</v>
      </c>
      <c r="C566" t="s">
        <v>1168</v>
      </c>
      <c r="D566" t="s">
        <v>301</v>
      </c>
      <c r="E566" t="s">
        <v>60</v>
      </c>
      <c r="F566" t="s">
        <v>1169</v>
      </c>
      <c r="G566" t="str">
        <f>"201511027877"</f>
        <v>201511027877</v>
      </c>
      <c r="H566" t="s">
        <v>972</v>
      </c>
      <c r="I566">
        <v>0</v>
      </c>
      <c r="J566">
        <v>30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6</v>
      </c>
      <c r="S566">
        <v>42</v>
      </c>
      <c r="V566">
        <v>0</v>
      </c>
      <c r="W566" t="s">
        <v>1170</v>
      </c>
    </row>
    <row r="567" spans="1:23" x14ac:dyDescent="0.25">
      <c r="H567" t="s">
        <v>1171</v>
      </c>
    </row>
    <row r="568" spans="1:23" x14ac:dyDescent="0.25">
      <c r="A568">
        <v>281</v>
      </c>
      <c r="B568">
        <v>4480</v>
      </c>
      <c r="C568" t="s">
        <v>1172</v>
      </c>
      <c r="D568" t="s">
        <v>1173</v>
      </c>
      <c r="E568" t="s">
        <v>1174</v>
      </c>
      <c r="F568" t="s">
        <v>1175</v>
      </c>
      <c r="G568" t="str">
        <f>"201511013495"</f>
        <v>201511013495</v>
      </c>
      <c r="H568">
        <v>1078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6</v>
      </c>
      <c r="S568">
        <v>42</v>
      </c>
      <c r="V568">
        <v>1</v>
      </c>
      <c r="W568">
        <v>1120</v>
      </c>
    </row>
    <row r="569" spans="1:23" x14ac:dyDescent="0.25">
      <c r="H569" t="s">
        <v>1176</v>
      </c>
    </row>
    <row r="570" spans="1:23" x14ac:dyDescent="0.25">
      <c r="A570">
        <v>282</v>
      </c>
      <c r="B570">
        <v>2337</v>
      </c>
      <c r="C570" t="s">
        <v>1177</v>
      </c>
      <c r="D570" t="s">
        <v>14</v>
      </c>
      <c r="E570" t="s">
        <v>1178</v>
      </c>
      <c r="F570" t="s">
        <v>1179</v>
      </c>
      <c r="G570" t="str">
        <f>"00022278"</f>
        <v>00022278</v>
      </c>
      <c r="H570">
        <v>1089</v>
      </c>
      <c r="I570">
        <v>0</v>
      </c>
      <c r="J570">
        <v>30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V570">
        <v>0</v>
      </c>
      <c r="W570">
        <v>1119</v>
      </c>
    </row>
    <row r="571" spans="1:23" x14ac:dyDescent="0.25">
      <c r="H571" t="s">
        <v>1180</v>
      </c>
    </row>
    <row r="572" spans="1:23" x14ac:dyDescent="0.25">
      <c r="A572">
        <v>283</v>
      </c>
      <c r="B572">
        <v>2335</v>
      </c>
      <c r="C572" t="s">
        <v>1181</v>
      </c>
      <c r="D572" t="s">
        <v>1182</v>
      </c>
      <c r="E572" t="s">
        <v>1183</v>
      </c>
      <c r="F572" t="s">
        <v>1184</v>
      </c>
      <c r="G572" t="str">
        <f>"00038069"</f>
        <v>00038069</v>
      </c>
      <c r="H572">
        <v>979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20</v>
      </c>
      <c r="S572">
        <v>140</v>
      </c>
      <c r="V572">
        <v>0</v>
      </c>
      <c r="W572">
        <v>1119</v>
      </c>
    </row>
    <row r="573" spans="1:23" x14ac:dyDescent="0.25">
      <c r="H573" t="s">
        <v>142</v>
      </c>
    </row>
    <row r="574" spans="1:23" x14ac:dyDescent="0.25">
      <c r="A574">
        <v>284</v>
      </c>
      <c r="B574">
        <v>5232</v>
      </c>
      <c r="C574" t="s">
        <v>1185</v>
      </c>
      <c r="D574" t="s">
        <v>227</v>
      </c>
      <c r="E574" t="s">
        <v>60</v>
      </c>
      <c r="F574" t="s">
        <v>1186</v>
      </c>
      <c r="G574" t="str">
        <f>"00050406"</f>
        <v>00050406</v>
      </c>
      <c r="H574" t="s">
        <v>373</v>
      </c>
      <c r="I574">
        <v>0</v>
      </c>
      <c r="J574">
        <v>30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18</v>
      </c>
      <c r="S574">
        <v>126</v>
      </c>
      <c r="V574">
        <v>0</v>
      </c>
      <c r="W574" t="s">
        <v>1187</v>
      </c>
    </row>
    <row r="575" spans="1:23" x14ac:dyDescent="0.25">
      <c r="H575" t="s">
        <v>365</v>
      </c>
    </row>
    <row r="576" spans="1:23" x14ac:dyDescent="0.25">
      <c r="A576">
        <v>285</v>
      </c>
      <c r="B576">
        <v>8204</v>
      </c>
      <c r="C576" t="s">
        <v>428</v>
      </c>
      <c r="D576" t="s">
        <v>1188</v>
      </c>
      <c r="E576" t="s">
        <v>161</v>
      </c>
      <c r="F576" t="s">
        <v>1189</v>
      </c>
      <c r="G576" t="str">
        <f>"00074744"</f>
        <v>00074744</v>
      </c>
      <c r="H576" t="s">
        <v>204</v>
      </c>
      <c r="I576">
        <v>0</v>
      </c>
      <c r="J576">
        <v>30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V576">
        <v>0</v>
      </c>
      <c r="W576" t="s">
        <v>1190</v>
      </c>
    </row>
    <row r="577" spans="1:23" x14ac:dyDescent="0.25">
      <c r="H577" t="s">
        <v>1191</v>
      </c>
    </row>
    <row r="578" spans="1:23" x14ac:dyDescent="0.25">
      <c r="A578">
        <v>286</v>
      </c>
      <c r="B578">
        <v>7350</v>
      </c>
      <c r="C578" t="s">
        <v>1192</v>
      </c>
      <c r="D578" t="s">
        <v>42</v>
      </c>
      <c r="E578" t="s">
        <v>722</v>
      </c>
      <c r="F578" t="s">
        <v>1193</v>
      </c>
      <c r="G578" t="str">
        <f>"201511014222"</f>
        <v>201511014222</v>
      </c>
      <c r="H578" t="s">
        <v>1062</v>
      </c>
      <c r="I578">
        <v>150</v>
      </c>
      <c r="J578">
        <v>30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V578">
        <v>0</v>
      </c>
      <c r="W578" t="s">
        <v>1194</v>
      </c>
    </row>
    <row r="579" spans="1:23" x14ac:dyDescent="0.25">
      <c r="H579" t="s">
        <v>1195</v>
      </c>
    </row>
    <row r="580" spans="1:23" x14ac:dyDescent="0.25">
      <c r="A580">
        <v>287</v>
      </c>
      <c r="B580">
        <v>7195</v>
      </c>
      <c r="C580" t="s">
        <v>1196</v>
      </c>
      <c r="D580" t="s">
        <v>1197</v>
      </c>
      <c r="E580" t="s">
        <v>115</v>
      </c>
      <c r="F580" t="s">
        <v>1198</v>
      </c>
      <c r="G580" t="str">
        <f>"201511006231"</f>
        <v>201511006231</v>
      </c>
      <c r="H580">
        <v>1067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6</v>
      </c>
      <c r="S580">
        <v>42</v>
      </c>
      <c r="V580">
        <v>0</v>
      </c>
      <c r="W580">
        <v>1109</v>
      </c>
    </row>
    <row r="581" spans="1:23" x14ac:dyDescent="0.25">
      <c r="H581" t="s">
        <v>1199</v>
      </c>
    </row>
    <row r="582" spans="1:23" x14ac:dyDescent="0.25">
      <c r="A582">
        <v>288</v>
      </c>
      <c r="B582">
        <v>771</v>
      </c>
      <c r="C582" t="s">
        <v>1200</v>
      </c>
      <c r="D582" t="s">
        <v>1201</v>
      </c>
      <c r="E582" t="s">
        <v>239</v>
      </c>
      <c r="F582" t="s">
        <v>1202</v>
      </c>
      <c r="G582" t="str">
        <f>"00016589"</f>
        <v>00016589</v>
      </c>
      <c r="H582">
        <v>605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72</v>
      </c>
      <c r="S582">
        <v>504</v>
      </c>
      <c r="V582">
        <v>0</v>
      </c>
      <c r="W582">
        <v>1109</v>
      </c>
    </row>
    <row r="583" spans="1:23" x14ac:dyDescent="0.25">
      <c r="H583" t="s">
        <v>1203</v>
      </c>
    </row>
    <row r="584" spans="1:23" x14ac:dyDescent="0.25">
      <c r="A584">
        <v>289</v>
      </c>
      <c r="B584">
        <v>1284</v>
      </c>
      <c r="C584" t="s">
        <v>1204</v>
      </c>
      <c r="D584" t="s">
        <v>115</v>
      </c>
      <c r="E584" t="s">
        <v>250</v>
      </c>
      <c r="F584" t="s">
        <v>1205</v>
      </c>
      <c r="G584" t="str">
        <f>"201510004265"</f>
        <v>201510004265</v>
      </c>
      <c r="H584" t="s">
        <v>24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2</v>
      </c>
      <c r="S584">
        <v>14</v>
      </c>
      <c r="V584">
        <v>0</v>
      </c>
      <c r="W584" t="s">
        <v>1206</v>
      </c>
    </row>
    <row r="585" spans="1:23" x14ac:dyDescent="0.25">
      <c r="H585" t="s">
        <v>1207</v>
      </c>
    </row>
    <row r="586" spans="1:23" x14ac:dyDescent="0.25">
      <c r="A586">
        <v>290</v>
      </c>
      <c r="B586">
        <v>7218</v>
      </c>
      <c r="C586" t="s">
        <v>1208</v>
      </c>
      <c r="D586" t="s">
        <v>401</v>
      </c>
      <c r="E586" t="s">
        <v>1209</v>
      </c>
      <c r="F586" t="s">
        <v>1210</v>
      </c>
      <c r="G586" t="str">
        <f>"201511022025"</f>
        <v>201511022025</v>
      </c>
      <c r="H586">
        <v>1078</v>
      </c>
      <c r="I586">
        <v>0</v>
      </c>
      <c r="J586">
        <v>30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V586">
        <v>0</v>
      </c>
      <c r="W586">
        <v>1108</v>
      </c>
    </row>
    <row r="587" spans="1:23" x14ac:dyDescent="0.25">
      <c r="H587" t="s">
        <v>1211</v>
      </c>
    </row>
    <row r="588" spans="1:23" x14ac:dyDescent="0.25">
      <c r="A588">
        <v>291</v>
      </c>
      <c r="B588">
        <v>899</v>
      </c>
      <c r="C588" t="s">
        <v>1212</v>
      </c>
      <c r="D588" t="s">
        <v>28</v>
      </c>
      <c r="E588" t="s">
        <v>1213</v>
      </c>
      <c r="F588" t="s">
        <v>1214</v>
      </c>
      <c r="G588" t="str">
        <f>"00070228"</f>
        <v>00070228</v>
      </c>
      <c r="H588">
        <v>1056</v>
      </c>
      <c r="I588">
        <v>0</v>
      </c>
      <c r="J588">
        <v>50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V588">
        <v>0</v>
      </c>
      <c r="W588">
        <v>1106</v>
      </c>
    </row>
    <row r="589" spans="1:23" x14ac:dyDescent="0.25">
      <c r="H589" t="s">
        <v>1215</v>
      </c>
    </row>
    <row r="590" spans="1:23" x14ac:dyDescent="0.25">
      <c r="A590">
        <v>292</v>
      </c>
      <c r="B590">
        <v>4211</v>
      </c>
      <c r="C590" t="s">
        <v>1216</v>
      </c>
      <c r="D590" t="s">
        <v>175</v>
      </c>
      <c r="E590" t="s">
        <v>1217</v>
      </c>
      <c r="F590" t="s">
        <v>1218</v>
      </c>
      <c r="G590" t="str">
        <f>"201511031550"</f>
        <v>201511031550</v>
      </c>
      <c r="H590" t="s">
        <v>51</v>
      </c>
      <c r="I590">
        <v>0</v>
      </c>
      <c r="J590">
        <v>30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V590">
        <v>0</v>
      </c>
      <c r="W590" t="s">
        <v>1219</v>
      </c>
    </row>
    <row r="591" spans="1:23" x14ac:dyDescent="0.25">
      <c r="H591">
        <v>893</v>
      </c>
    </row>
    <row r="592" spans="1:23" x14ac:dyDescent="0.25">
      <c r="A592">
        <v>293</v>
      </c>
      <c r="B592">
        <v>3917</v>
      </c>
      <c r="C592" t="s">
        <v>1220</v>
      </c>
      <c r="D592" t="s">
        <v>280</v>
      </c>
      <c r="E592" t="s">
        <v>275</v>
      </c>
      <c r="F592" t="s">
        <v>1221</v>
      </c>
      <c r="G592" t="str">
        <f>"201511033527"</f>
        <v>201511033527</v>
      </c>
      <c r="H592">
        <v>880</v>
      </c>
      <c r="I592">
        <v>150</v>
      </c>
      <c r="J592">
        <v>30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6</v>
      </c>
      <c r="S592">
        <v>42</v>
      </c>
      <c r="V592">
        <v>0</v>
      </c>
      <c r="W592">
        <v>1102</v>
      </c>
    </row>
    <row r="593" spans="1:23" x14ac:dyDescent="0.25">
      <c r="H593" t="s">
        <v>1222</v>
      </c>
    </row>
    <row r="594" spans="1:23" x14ac:dyDescent="0.25">
      <c r="A594">
        <v>294</v>
      </c>
      <c r="B594">
        <v>378</v>
      </c>
      <c r="C594" t="s">
        <v>1223</v>
      </c>
      <c r="D594" t="s">
        <v>41</v>
      </c>
      <c r="E594" t="s">
        <v>657</v>
      </c>
      <c r="F594" t="s">
        <v>1224</v>
      </c>
      <c r="G594" t="str">
        <f>"00019777"</f>
        <v>00019777</v>
      </c>
      <c r="H594">
        <v>1045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8</v>
      </c>
      <c r="S594">
        <v>56</v>
      </c>
      <c r="V594">
        <v>0</v>
      </c>
      <c r="W594">
        <v>1101</v>
      </c>
    </row>
    <row r="595" spans="1:23" x14ac:dyDescent="0.25">
      <c r="H595" t="s">
        <v>1225</v>
      </c>
    </row>
    <row r="596" spans="1:23" x14ac:dyDescent="0.25">
      <c r="A596">
        <v>295</v>
      </c>
      <c r="B596">
        <v>9697</v>
      </c>
      <c r="C596" t="s">
        <v>1226</v>
      </c>
      <c r="D596" t="s">
        <v>482</v>
      </c>
      <c r="E596" t="s">
        <v>893</v>
      </c>
      <c r="F596" t="s">
        <v>1227</v>
      </c>
      <c r="G596" t="str">
        <f>"201510002669"</f>
        <v>201510002669</v>
      </c>
      <c r="H596">
        <v>660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63</v>
      </c>
      <c r="S596">
        <v>441</v>
      </c>
      <c r="V596">
        <v>0</v>
      </c>
      <c r="W596">
        <v>1101</v>
      </c>
    </row>
    <row r="597" spans="1:23" x14ac:dyDescent="0.25">
      <c r="H597" t="s">
        <v>818</v>
      </c>
    </row>
    <row r="598" spans="1:23" x14ac:dyDescent="0.25">
      <c r="A598">
        <v>296</v>
      </c>
      <c r="B598">
        <v>7502</v>
      </c>
      <c r="C598" t="s">
        <v>1228</v>
      </c>
      <c r="D598" t="s">
        <v>67</v>
      </c>
      <c r="E598" t="s">
        <v>129</v>
      </c>
      <c r="F598" t="s">
        <v>1229</v>
      </c>
      <c r="G598" t="str">
        <f>"00081065"</f>
        <v>00081065</v>
      </c>
      <c r="H598">
        <v>1100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V598">
        <v>0</v>
      </c>
      <c r="W598">
        <v>1100</v>
      </c>
    </row>
    <row r="599" spans="1:23" x14ac:dyDescent="0.25">
      <c r="H599" t="s">
        <v>1230</v>
      </c>
    </row>
    <row r="600" spans="1:23" x14ac:dyDescent="0.25">
      <c r="A600">
        <v>297</v>
      </c>
      <c r="B600">
        <v>495</v>
      </c>
      <c r="C600" t="s">
        <v>1231</v>
      </c>
      <c r="D600" t="s">
        <v>93</v>
      </c>
      <c r="E600" t="s">
        <v>313</v>
      </c>
      <c r="F600" t="s">
        <v>1232</v>
      </c>
      <c r="G600" t="str">
        <f>"00023542"</f>
        <v>00023542</v>
      </c>
      <c r="H600">
        <v>1100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V600">
        <v>0</v>
      </c>
      <c r="W600">
        <v>1100</v>
      </c>
    </row>
    <row r="601" spans="1:23" x14ac:dyDescent="0.25">
      <c r="H601" t="s">
        <v>1233</v>
      </c>
    </row>
    <row r="602" spans="1:23" x14ac:dyDescent="0.25">
      <c r="A602">
        <v>298</v>
      </c>
      <c r="B602">
        <v>5969</v>
      </c>
      <c r="C602" t="s">
        <v>1234</v>
      </c>
      <c r="D602" t="s">
        <v>726</v>
      </c>
      <c r="E602" t="s">
        <v>22</v>
      </c>
      <c r="F602" t="s">
        <v>1235</v>
      </c>
      <c r="G602" t="str">
        <f>"201406008899"</f>
        <v>201406008899</v>
      </c>
      <c r="H602">
        <v>1100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V602">
        <v>0</v>
      </c>
      <c r="W602">
        <v>1100</v>
      </c>
    </row>
    <row r="603" spans="1:23" x14ac:dyDescent="0.25">
      <c r="H603" t="s">
        <v>1236</v>
      </c>
    </row>
    <row r="604" spans="1:23" x14ac:dyDescent="0.25">
      <c r="A604">
        <v>299</v>
      </c>
      <c r="B604">
        <v>8154</v>
      </c>
      <c r="C604" t="s">
        <v>1237</v>
      </c>
      <c r="D604" t="s">
        <v>34</v>
      </c>
      <c r="E604" t="s">
        <v>197</v>
      </c>
      <c r="F604" t="s">
        <v>1238</v>
      </c>
      <c r="G604" t="str">
        <f>"00094781"</f>
        <v>00094781</v>
      </c>
      <c r="H604">
        <v>1100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0</v>
      </c>
      <c r="V604">
        <v>0</v>
      </c>
      <c r="W604">
        <v>1100</v>
      </c>
    </row>
    <row r="605" spans="1:23" x14ac:dyDescent="0.25">
      <c r="H605" t="s">
        <v>76</v>
      </c>
    </row>
    <row r="606" spans="1:23" x14ac:dyDescent="0.25">
      <c r="A606">
        <v>300</v>
      </c>
      <c r="B606">
        <v>7847</v>
      </c>
      <c r="C606" t="s">
        <v>1239</v>
      </c>
      <c r="D606" t="s">
        <v>1240</v>
      </c>
      <c r="E606" t="s">
        <v>83</v>
      </c>
      <c r="F606" t="s">
        <v>1241</v>
      </c>
      <c r="G606" t="str">
        <f>"201511017141"</f>
        <v>201511017141</v>
      </c>
      <c r="H606">
        <v>1100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S606">
        <v>0</v>
      </c>
      <c r="V606">
        <v>0</v>
      </c>
      <c r="W606">
        <v>1100</v>
      </c>
    </row>
    <row r="607" spans="1:23" x14ac:dyDescent="0.25">
      <c r="H607" t="s">
        <v>1242</v>
      </c>
    </row>
    <row r="608" spans="1:23" x14ac:dyDescent="0.25">
      <c r="A608">
        <v>301</v>
      </c>
      <c r="B608">
        <v>5523</v>
      </c>
      <c r="C608" t="s">
        <v>1243</v>
      </c>
      <c r="D608" t="s">
        <v>280</v>
      </c>
      <c r="E608" t="s">
        <v>22</v>
      </c>
      <c r="F608" t="s">
        <v>1244</v>
      </c>
      <c r="G608" t="str">
        <f>"201511043228"</f>
        <v>201511043228</v>
      </c>
      <c r="H608">
        <v>1067</v>
      </c>
      <c r="I608">
        <v>0</v>
      </c>
      <c r="J608">
        <v>30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V608">
        <v>0</v>
      </c>
      <c r="W608">
        <v>1097</v>
      </c>
    </row>
    <row r="609" spans="1:23" x14ac:dyDescent="0.25">
      <c r="H609" t="s">
        <v>1245</v>
      </c>
    </row>
    <row r="610" spans="1:23" x14ac:dyDescent="0.25">
      <c r="A610">
        <v>302</v>
      </c>
      <c r="B610">
        <v>5998</v>
      </c>
      <c r="C610" t="s">
        <v>1246</v>
      </c>
      <c r="D610" t="s">
        <v>175</v>
      </c>
      <c r="E610" t="s">
        <v>83</v>
      </c>
      <c r="F610" t="s">
        <v>1247</v>
      </c>
      <c r="G610" t="str">
        <f>"00016612"</f>
        <v>00016612</v>
      </c>
      <c r="H610" t="s">
        <v>24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V610">
        <v>0</v>
      </c>
      <c r="W610" t="s">
        <v>24</v>
      </c>
    </row>
    <row r="611" spans="1:23" x14ac:dyDescent="0.25">
      <c r="H611" t="s">
        <v>1248</v>
      </c>
    </row>
    <row r="612" spans="1:23" x14ac:dyDescent="0.25">
      <c r="A612">
        <v>303</v>
      </c>
      <c r="B612">
        <v>5978</v>
      </c>
      <c r="C612" t="s">
        <v>1249</v>
      </c>
      <c r="D612" t="s">
        <v>102</v>
      </c>
      <c r="E612" t="s">
        <v>208</v>
      </c>
      <c r="F612" t="s">
        <v>1250</v>
      </c>
      <c r="G612" t="str">
        <f>"00042715"</f>
        <v>00042715</v>
      </c>
      <c r="H612" t="s">
        <v>24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V612">
        <v>0</v>
      </c>
      <c r="W612" t="s">
        <v>24</v>
      </c>
    </row>
    <row r="613" spans="1:23" x14ac:dyDescent="0.25">
      <c r="H613" t="s">
        <v>1251</v>
      </c>
    </row>
    <row r="614" spans="1:23" x14ac:dyDescent="0.25">
      <c r="A614">
        <v>304</v>
      </c>
      <c r="B614">
        <v>4612</v>
      </c>
      <c r="C614" t="s">
        <v>1252</v>
      </c>
      <c r="D614" t="s">
        <v>607</v>
      </c>
      <c r="E614" t="s">
        <v>35</v>
      </c>
      <c r="F614" t="s">
        <v>1253</v>
      </c>
      <c r="G614" t="str">
        <f>"00072342"</f>
        <v>00072342</v>
      </c>
      <c r="H614" t="s">
        <v>24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0</v>
      </c>
      <c r="V614">
        <v>0</v>
      </c>
      <c r="W614" t="s">
        <v>24</v>
      </c>
    </row>
    <row r="615" spans="1:23" x14ac:dyDescent="0.25">
      <c r="H615" t="s">
        <v>1254</v>
      </c>
    </row>
    <row r="616" spans="1:23" x14ac:dyDescent="0.25">
      <c r="A616">
        <v>305</v>
      </c>
      <c r="B616">
        <v>1303</v>
      </c>
      <c r="C616" t="s">
        <v>836</v>
      </c>
      <c r="D616" t="s">
        <v>1255</v>
      </c>
      <c r="E616" t="s">
        <v>313</v>
      </c>
      <c r="F616" t="s">
        <v>1256</v>
      </c>
      <c r="G616" t="str">
        <f>"00022345"</f>
        <v>00022345</v>
      </c>
      <c r="H616" t="s">
        <v>24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V616">
        <v>0</v>
      </c>
      <c r="W616" t="s">
        <v>24</v>
      </c>
    </row>
    <row r="617" spans="1:23" x14ac:dyDescent="0.25">
      <c r="H617" t="s">
        <v>1257</v>
      </c>
    </row>
    <row r="618" spans="1:23" x14ac:dyDescent="0.25">
      <c r="A618">
        <v>306</v>
      </c>
      <c r="B618">
        <v>10711</v>
      </c>
      <c r="C618" t="s">
        <v>1258</v>
      </c>
      <c r="D618" t="s">
        <v>1259</v>
      </c>
      <c r="E618" t="s">
        <v>29</v>
      </c>
      <c r="F618" t="s">
        <v>1260</v>
      </c>
      <c r="G618" t="str">
        <f>"00019306"</f>
        <v>00019306</v>
      </c>
      <c r="H618">
        <v>770</v>
      </c>
      <c r="I618">
        <v>0</v>
      </c>
      <c r="J618">
        <v>0</v>
      </c>
      <c r="K618">
        <v>0</v>
      </c>
      <c r="L618">
        <v>70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36</v>
      </c>
      <c r="S618">
        <v>252</v>
      </c>
      <c r="V618">
        <v>2</v>
      </c>
      <c r="W618">
        <v>1092</v>
      </c>
    </row>
    <row r="619" spans="1:23" x14ac:dyDescent="0.25">
      <c r="H619" t="s">
        <v>1261</v>
      </c>
    </row>
    <row r="620" spans="1:23" x14ac:dyDescent="0.25">
      <c r="A620">
        <v>307</v>
      </c>
      <c r="B620">
        <v>135</v>
      </c>
      <c r="C620" t="s">
        <v>1262</v>
      </c>
      <c r="D620" t="s">
        <v>197</v>
      </c>
      <c r="E620" t="s">
        <v>129</v>
      </c>
      <c r="F620" t="s">
        <v>1263</v>
      </c>
      <c r="G620" t="str">
        <f>"201501000021"</f>
        <v>201501000021</v>
      </c>
      <c r="H620" t="s">
        <v>921</v>
      </c>
      <c r="I620">
        <v>0</v>
      </c>
      <c r="J620">
        <v>30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V620">
        <v>0</v>
      </c>
      <c r="W620" t="s">
        <v>1264</v>
      </c>
    </row>
    <row r="621" spans="1:23" x14ac:dyDescent="0.25">
      <c r="H621" t="s">
        <v>142</v>
      </c>
    </row>
    <row r="622" spans="1:23" x14ac:dyDescent="0.25">
      <c r="A622">
        <v>308</v>
      </c>
      <c r="B622">
        <v>3906</v>
      </c>
      <c r="C622" t="s">
        <v>1265</v>
      </c>
      <c r="D622" t="s">
        <v>828</v>
      </c>
      <c r="E622" t="s">
        <v>60</v>
      </c>
      <c r="F622" t="s">
        <v>1266</v>
      </c>
      <c r="G622" t="str">
        <f>"201604004675"</f>
        <v>201604004675</v>
      </c>
      <c r="H622" t="s">
        <v>241</v>
      </c>
      <c r="I622">
        <v>150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V622">
        <v>0</v>
      </c>
      <c r="W622" t="s">
        <v>1267</v>
      </c>
    </row>
    <row r="623" spans="1:23" x14ac:dyDescent="0.25">
      <c r="H623" t="s">
        <v>1268</v>
      </c>
    </row>
    <row r="624" spans="1:23" x14ac:dyDescent="0.25">
      <c r="A624">
        <v>309</v>
      </c>
      <c r="B624">
        <v>3982</v>
      </c>
      <c r="C624" t="s">
        <v>312</v>
      </c>
      <c r="D624" t="s">
        <v>798</v>
      </c>
      <c r="E624" t="s">
        <v>161</v>
      </c>
      <c r="F624" t="s">
        <v>1269</v>
      </c>
      <c r="G624" t="str">
        <f>"00042573"</f>
        <v>00042573</v>
      </c>
      <c r="H624">
        <v>1089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V624">
        <v>0</v>
      </c>
      <c r="W624">
        <v>1089</v>
      </c>
    </row>
    <row r="625" spans="1:23" x14ac:dyDescent="0.25">
      <c r="H625" t="s">
        <v>1270</v>
      </c>
    </row>
    <row r="626" spans="1:23" x14ac:dyDescent="0.25">
      <c r="A626">
        <v>310</v>
      </c>
      <c r="B626">
        <v>1362</v>
      </c>
      <c r="C626" t="s">
        <v>1271</v>
      </c>
      <c r="D626" t="s">
        <v>680</v>
      </c>
      <c r="E626" t="s">
        <v>120</v>
      </c>
      <c r="F626" t="s">
        <v>1272</v>
      </c>
      <c r="G626" t="str">
        <f>"201511042057"</f>
        <v>201511042057</v>
      </c>
      <c r="H626" t="s">
        <v>756</v>
      </c>
      <c r="I626">
        <v>0</v>
      </c>
      <c r="J626">
        <v>70</v>
      </c>
      <c r="K626">
        <v>30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V626">
        <v>0</v>
      </c>
      <c r="W626" t="s">
        <v>1273</v>
      </c>
    </row>
    <row r="627" spans="1:23" x14ac:dyDescent="0.25">
      <c r="H627" t="s">
        <v>1274</v>
      </c>
    </row>
    <row r="628" spans="1:23" x14ac:dyDescent="0.25">
      <c r="A628">
        <v>311</v>
      </c>
      <c r="B628">
        <v>6004</v>
      </c>
      <c r="C628" t="s">
        <v>1275</v>
      </c>
      <c r="D628" t="s">
        <v>154</v>
      </c>
      <c r="E628" t="s">
        <v>35</v>
      </c>
      <c r="F628" t="s">
        <v>1276</v>
      </c>
      <c r="G628" t="str">
        <f>"201511019220"</f>
        <v>201511019220</v>
      </c>
      <c r="H628" t="s">
        <v>204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S628">
        <v>0</v>
      </c>
      <c r="V628">
        <v>0</v>
      </c>
      <c r="W628" t="s">
        <v>204</v>
      </c>
    </row>
    <row r="629" spans="1:23" x14ac:dyDescent="0.25">
      <c r="H629" t="s">
        <v>365</v>
      </c>
    </row>
    <row r="630" spans="1:23" x14ac:dyDescent="0.25">
      <c r="A630">
        <v>312</v>
      </c>
      <c r="B630">
        <v>8539</v>
      </c>
      <c r="C630" t="s">
        <v>65</v>
      </c>
      <c r="D630" t="s">
        <v>1277</v>
      </c>
      <c r="E630" t="s">
        <v>1278</v>
      </c>
      <c r="F630" t="s">
        <v>1279</v>
      </c>
      <c r="G630" t="str">
        <f>"201511013063"</f>
        <v>201511013063</v>
      </c>
      <c r="H630" t="s">
        <v>204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V630">
        <v>0</v>
      </c>
      <c r="W630" t="s">
        <v>204</v>
      </c>
    </row>
    <row r="631" spans="1:23" x14ac:dyDescent="0.25">
      <c r="H631" t="s">
        <v>1280</v>
      </c>
    </row>
    <row r="632" spans="1:23" x14ac:dyDescent="0.25">
      <c r="A632">
        <v>313</v>
      </c>
      <c r="B632">
        <v>8539</v>
      </c>
      <c r="C632" t="s">
        <v>65</v>
      </c>
      <c r="D632" t="s">
        <v>1277</v>
      </c>
      <c r="E632" t="s">
        <v>1278</v>
      </c>
      <c r="F632" t="s">
        <v>1279</v>
      </c>
      <c r="G632" t="str">
        <f>"201511013063"</f>
        <v>201511013063</v>
      </c>
      <c r="H632" t="s">
        <v>204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6</v>
      </c>
      <c r="U632">
        <v>887</v>
      </c>
      <c r="V632">
        <v>0</v>
      </c>
      <c r="W632" t="s">
        <v>204</v>
      </c>
    </row>
    <row r="633" spans="1:23" x14ac:dyDescent="0.25">
      <c r="H633" t="s">
        <v>1280</v>
      </c>
    </row>
    <row r="634" spans="1:23" x14ac:dyDescent="0.25">
      <c r="A634">
        <v>314</v>
      </c>
      <c r="B634">
        <v>10476</v>
      </c>
      <c r="C634" t="s">
        <v>1281</v>
      </c>
      <c r="D634" t="s">
        <v>41</v>
      </c>
      <c r="E634" t="s">
        <v>115</v>
      </c>
      <c r="F634" t="s">
        <v>1282</v>
      </c>
      <c r="G634" t="str">
        <f>"201511027274"</f>
        <v>201511027274</v>
      </c>
      <c r="H634">
        <v>1045</v>
      </c>
      <c r="I634">
        <v>0</v>
      </c>
      <c r="J634">
        <v>30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1</v>
      </c>
      <c r="S634">
        <v>7</v>
      </c>
      <c r="V634">
        <v>0</v>
      </c>
      <c r="W634">
        <v>1082</v>
      </c>
    </row>
    <row r="635" spans="1:23" x14ac:dyDescent="0.25">
      <c r="H635" t="s">
        <v>1283</v>
      </c>
    </row>
    <row r="636" spans="1:23" x14ac:dyDescent="0.25">
      <c r="A636">
        <v>315</v>
      </c>
      <c r="B636">
        <v>2488</v>
      </c>
      <c r="C636" t="s">
        <v>1284</v>
      </c>
      <c r="D636" t="s">
        <v>250</v>
      </c>
      <c r="E636" t="s">
        <v>120</v>
      </c>
      <c r="F636" t="s">
        <v>1285</v>
      </c>
      <c r="G636" t="str">
        <f>"201511028402"</f>
        <v>201511028402</v>
      </c>
      <c r="H636">
        <v>1078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S636">
        <v>0</v>
      </c>
      <c r="V636">
        <v>0</v>
      </c>
      <c r="W636">
        <v>1078</v>
      </c>
    </row>
    <row r="637" spans="1:23" x14ac:dyDescent="0.25">
      <c r="H637" t="s">
        <v>1286</v>
      </c>
    </row>
    <row r="638" spans="1:23" x14ac:dyDescent="0.25">
      <c r="A638">
        <v>316</v>
      </c>
      <c r="B638">
        <v>1381</v>
      </c>
      <c r="C638" t="s">
        <v>1287</v>
      </c>
      <c r="D638" t="s">
        <v>14</v>
      </c>
      <c r="E638" t="s">
        <v>1288</v>
      </c>
      <c r="F638" t="s">
        <v>1289</v>
      </c>
      <c r="G638" t="str">
        <f>"201511006211"</f>
        <v>201511006211</v>
      </c>
      <c r="H638">
        <v>1078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V638">
        <v>0</v>
      </c>
      <c r="W638">
        <v>1078</v>
      </c>
    </row>
    <row r="639" spans="1:23" x14ac:dyDescent="0.25">
      <c r="H639" t="s">
        <v>1290</v>
      </c>
    </row>
    <row r="640" spans="1:23" x14ac:dyDescent="0.25">
      <c r="A640">
        <v>317</v>
      </c>
      <c r="B640">
        <v>4213</v>
      </c>
      <c r="C640" t="s">
        <v>1291</v>
      </c>
      <c r="D640" t="s">
        <v>93</v>
      </c>
      <c r="E640" t="s">
        <v>239</v>
      </c>
      <c r="F640" t="s">
        <v>1292</v>
      </c>
      <c r="G640" t="str">
        <f>"201511033808"</f>
        <v>201511033808</v>
      </c>
      <c r="H640">
        <v>1078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V640">
        <v>0</v>
      </c>
      <c r="W640">
        <v>1078</v>
      </c>
    </row>
    <row r="641" spans="1:23" x14ac:dyDescent="0.25">
      <c r="H641" t="s">
        <v>1293</v>
      </c>
    </row>
    <row r="642" spans="1:23" x14ac:dyDescent="0.25">
      <c r="A642">
        <v>318</v>
      </c>
      <c r="B642">
        <v>2998</v>
      </c>
      <c r="C642" t="s">
        <v>1294</v>
      </c>
      <c r="D642" t="s">
        <v>22</v>
      </c>
      <c r="E642" t="s">
        <v>29</v>
      </c>
      <c r="F642" t="s">
        <v>1295</v>
      </c>
      <c r="G642" t="str">
        <f>"201511004481"</f>
        <v>201511004481</v>
      </c>
      <c r="H642">
        <v>550</v>
      </c>
      <c r="I642">
        <v>0</v>
      </c>
      <c r="J642">
        <v>30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71</v>
      </c>
      <c r="S642">
        <v>497</v>
      </c>
      <c r="V642">
        <v>0</v>
      </c>
      <c r="W642">
        <v>1077</v>
      </c>
    </row>
    <row r="643" spans="1:23" x14ac:dyDescent="0.25">
      <c r="H643" t="s">
        <v>1296</v>
      </c>
    </row>
    <row r="644" spans="1:23" x14ac:dyDescent="0.25">
      <c r="A644">
        <v>319</v>
      </c>
      <c r="B644">
        <v>8142</v>
      </c>
      <c r="C644" t="s">
        <v>1297</v>
      </c>
      <c r="D644" t="s">
        <v>301</v>
      </c>
      <c r="E644" t="s">
        <v>313</v>
      </c>
      <c r="F644" t="s">
        <v>1298</v>
      </c>
      <c r="G644" t="str">
        <f>"200903000298"</f>
        <v>200903000298</v>
      </c>
      <c r="H644" t="s">
        <v>373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16</v>
      </c>
      <c r="S644">
        <v>112</v>
      </c>
      <c r="V644">
        <v>2</v>
      </c>
      <c r="W644" t="s">
        <v>1299</v>
      </c>
    </row>
    <row r="645" spans="1:23" x14ac:dyDescent="0.25">
      <c r="H645" t="s">
        <v>87</v>
      </c>
    </row>
    <row r="646" spans="1:23" x14ac:dyDescent="0.25">
      <c r="A646">
        <v>320</v>
      </c>
      <c r="B646">
        <v>8185</v>
      </c>
      <c r="C646" t="s">
        <v>1300</v>
      </c>
      <c r="D646" t="s">
        <v>1301</v>
      </c>
      <c r="E646" t="s">
        <v>129</v>
      </c>
      <c r="F646" t="s">
        <v>1302</v>
      </c>
      <c r="G646" t="str">
        <f>"201412001502"</f>
        <v>201412001502</v>
      </c>
      <c r="H646" t="s">
        <v>270</v>
      </c>
      <c r="I646">
        <v>150</v>
      </c>
      <c r="J646">
        <v>30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V646">
        <v>2</v>
      </c>
      <c r="W646" t="s">
        <v>1303</v>
      </c>
    </row>
    <row r="647" spans="1:23" x14ac:dyDescent="0.25">
      <c r="H647" t="s">
        <v>1304</v>
      </c>
    </row>
    <row r="648" spans="1:23" x14ac:dyDescent="0.25">
      <c r="A648">
        <v>321</v>
      </c>
      <c r="B648">
        <v>2442</v>
      </c>
      <c r="C648" t="s">
        <v>1305</v>
      </c>
      <c r="D648" t="s">
        <v>93</v>
      </c>
      <c r="E648" t="s">
        <v>161</v>
      </c>
      <c r="F648" t="s">
        <v>1306</v>
      </c>
      <c r="G648" t="str">
        <f>"00038349"</f>
        <v>00038349</v>
      </c>
      <c r="H648" t="s">
        <v>1307</v>
      </c>
      <c r="I648">
        <v>0</v>
      </c>
      <c r="J648">
        <v>30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32</v>
      </c>
      <c r="S648">
        <v>224</v>
      </c>
      <c r="V648">
        <v>2</v>
      </c>
      <c r="W648" t="s">
        <v>1308</v>
      </c>
    </row>
    <row r="649" spans="1:23" x14ac:dyDescent="0.25">
      <c r="H649">
        <v>887</v>
      </c>
    </row>
    <row r="650" spans="1:23" x14ac:dyDescent="0.25">
      <c r="A650">
        <v>322</v>
      </c>
      <c r="B650">
        <v>2097</v>
      </c>
      <c r="C650" t="s">
        <v>316</v>
      </c>
      <c r="D650" t="s">
        <v>1309</v>
      </c>
      <c r="E650" t="s">
        <v>67</v>
      </c>
      <c r="F650" t="s">
        <v>1310</v>
      </c>
      <c r="G650" t="str">
        <f>"00028457"</f>
        <v>00028457</v>
      </c>
      <c r="H650" t="s">
        <v>51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V650">
        <v>0</v>
      </c>
      <c r="W650" t="s">
        <v>51</v>
      </c>
    </row>
    <row r="651" spans="1:23" x14ac:dyDescent="0.25">
      <c r="H651" t="s">
        <v>1311</v>
      </c>
    </row>
    <row r="652" spans="1:23" x14ac:dyDescent="0.25">
      <c r="A652">
        <v>323</v>
      </c>
      <c r="B652">
        <v>2017</v>
      </c>
      <c r="C652" t="s">
        <v>1312</v>
      </c>
      <c r="D652" t="s">
        <v>14</v>
      </c>
      <c r="E652" t="s">
        <v>1313</v>
      </c>
      <c r="F652" t="s">
        <v>1314</v>
      </c>
      <c r="G652" t="str">
        <f>"00027018"</f>
        <v>00027018</v>
      </c>
      <c r="H652" t="s">
        <v>51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0</v>
      </c>
      <c r="V652">
        <v>0</v>
      </c>
      <c r="W652" t="s">
        <v>51</v>
      </c>
    </row>
    <row r="653" spans="1:23" x14ac:dyDescent="0.25">
      <c r="H653" t="s">
        <v>1315</v>
      </c>
    </row>
    <row r="654" spans="1:23" x14ac:dyDescent="0.25">
      <c r="A654">
        <v>324</v>
      </c>
      <c r="B654">
        <v>1446</v>
      </c>
      <c r="C654" t="s">
        <v>1316</v>
      </c>
      <c r="D654" t="s">
        <v>408</v>
      </c>
      <c r="E654" t="s">
        <v>208</v>
      </c>
      <c r="F654" t="s">
        <v>1317</v>
      </c>
      <c r="G654" t="str">
        <f>"201511004983"</f>
        <v>201511004983</v>
      </c>
      <c r="H654">
        <v>825</v>
      </c>
      <c r="I654">
        <v>0</v>
      </c>
      <c r="J654">
        <v>30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31</v>
      </c>
      <c r="S654">
        <v>217</v>
      </c>
      <c r="V654">
        <v>0</v>
      </c>
      <c r="W654">
        <v>1072</v>
      </c>
    </row>
    <row r="655" spans="1:23" x14ac:dyDescent="0.25">
      <c r="H655" t="s">
        <v>1318</v>
      </c>
    </row>
    <row r="656" spans="1:23" x14ac:dyDescent="0.25">
      <c r="A656">
        <v>325</v>
      </c>
      <c r="B656">
        <v>1446</v>
      </c>
      <c r="C656" t="s">
        <v>1316</v>
      </c>
      <c r="D656" t="s">
        <v>408</v>
      </c>
      <c r="E656" t="s">
        <v>208</v>
      </c>
      <c r="F656" t="s">
        <v>1317</v>
      </c>
      <c r="G656" t="str">
        <f>"201511004983"</f>
        <v>201511004983</v>
      </c>
      <c r="H656">
        <v>825</v>
      </c>
      <c r="I656">
        <v>0</v>
      </c>
      <c r="J656">
        <v>30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31</v>
      </c>
      <c r="S656">
        <v>217</v>
      </c>
      <c r="T656">
        <v>6</v>
      </c>
      <c r="U656">
        <v>896</v>
      </c>
      <c r="V656">
        <v>0</v>
      </c>
      <c r="W656">
        <v>1072</v>
      </c>
    </row>
    <row r="657" spans="1:23" x14ac:dyDescent="0.25">
      <c r="H657" t="s">
        <v>1318</v>
      </c>
    </row>
    <row r="658" spans="1:23" x14ac:dyDescent="0.25">
      <c r="A658">
        <v>326</v>
      </c>
      <c r="B658">
        <v>3359</v>
      </c>
      <c r="C658" t="s">
        <v>1319</v>
      </c>
      <c r="D658" t="s">
        <v>705</v>
      </c>
      <c r="E658" t="s">
        <v>29</v>
      </c>
      <c r="F658" t="s">
        <v>1320</v>
      </c>
      <c r="G658" t="str">
        <f>"00073143"</f>
        <v>00073143</v>
      </c>
      <c r="H658">
        <v>1034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5</v>
      </c>
      <c r="S658">
        <v>35</v>
      </c>
      <c r="V658">
        <v>0</v>
      </c>
      <c r="W658">
        <v>1069</v>
      </c>
    </row>
    <row r="659" spans="1:23" x14ac:dyDescent="0.25">
      <c r="H659" t="s">
        <v>1321</v>
      </c>
    </row>
    <row r="660" spans="1:23" x14ac:dyDescent="0.25">
      <c r="A660">
        <v>327</v>
      </c>
      <c r="B660">
        <v>9983</v>
      </c>
      <c r="C660" t="s">
        <v>1322</v>
      </c>
      <c r="D660" t="s">
        <v>280</v>
      </c>
      <c r="E660" t="s">
        <v>1323</v>
      </c>
      <c r="F660" t="s">
        <v>1324</v>
      </c>
      <c r="G660" t="str">
        <f>"00042994"</f>
        <v>00042994</v>
      </c>
      <c r="H660">
        <v>660</v>
      </c>
      <c r="I660">
        <v>150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37</v>
      </c>
      <c r="S660">
        <v>259</v>
      </c>
      <c r="V660">
        <v>1</v>
      </c>
      <c r="W660">
        <v>1069</v>
      </c>
    </row>
    <row r="661" spans="1:23" x14ac:dyDescent="0.25">
      <c r="H661" t="s">
        <v>87</v>
      </c>
    </row>
    <row r="662" spans="1:23" x14ac:dyDescent="0.25">
      <c r="A662">
        <v>328</v>
      </c>
      <c r="B662">
        <v>10394</v>
      </c>
      <c r="C662" t="s">
        <v>1325</v>
      </c>
      <c r="D662" t="s">
        <v>313</v>
      </c>
      <c r="E662" t="s">
        <v>22</v>
      </c>
      <c r="F662" t="s">
        <v>1326</v>
      </c>
      <c r="G662" t="str">
        <f>"00028035"</f>
        <v>00028035</v>
      </c>
      <c r="H662">
        <v>605</v>
      </c>
      <c r="I662">
        <v>0</v>
      </c>
      <c r="J662">
        <v>30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62</v>
      </c>
      <c r="S662">
        <v>434</v>
      </c>
      <c r="V662">
        <v>0</v>
      </c>
      <c r="W662">
        <v>1069</v>
      </c>
    </row>
    <row r="663" spans="1:23" x14ac:dyDescent="0.25">
      <c r="H663" t="s">
        <v>1327</v>
      </c>
    </row>
    <row r="664" spans="1:23" x14ac:dyDescent="0.25">
      <c r="A664">
        <v>329</v>
      </c>
      <c r="B664">
        <v>236</v>
      </c>
      <c r="C664" t="s">
        <v>1328</v>
      </c>
      <c r="D664" t="s">
        <v>769</v>
      </c>
      <c r="E664" t="s">
        <v>736</v>
      </c>
      <c r="F664" t="s">
        <v>1329</v>
      </c>
      <c r="G664" t="str">
        <f>"00018127"</f>
        <v>00018127</v>
      </c>
      <c r="H664">
        <v>1067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V664">
        <v>0</v>
      </c>
      <c r="W664">
        <v>1067</v>
      </c>
    </row>
    <row r="665" spans="1:23" x14ac:dyDescent="0.25">
      <c r="H665" t="s">
        <v>1330</v>
      </c>
    </row>
    <row r="666" spans="1:23" x14ac:dyDescent="0.25">
      <c r="A666">
        <v>330</v>
      </c>
      <c r="B666">
        <v>5753</v>
      </c>
      <c r="C666" t="s">
        <v>1042</v>
      </c>
      <c r="D666" t="s">
        <v>99</v>
      </c>
      <c r="E666" t="s">
        <v>1157</v>
      </c>
      <c r="F666" t="s">
        <v>1331</v>
      </c>
      <c r="G666" t="str">
        <f>"201510004933"</f>
        <v>201510004933</v>
      </c>
      <c r="H666">
        <v>979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12</v>
      </c>
      <c r="S666">
        <v>84</v>
      </c>
      <c r="V666">
        <v>0</v>
      </c>
      <c r="W666">
        <v>1063</v>
      </c>
    </row>
    <row r="667" spans="1:23" x14ac:dyDescent="0.25">
      <c r="H667" t="s">
        <v>1332</v>
      </c>
    </row>
    <row r="668" spans="1:23" x14ac:dyDescent="0.25">
      <c r="A668">
        <v>331</v>
      </c>
      <c r="B668">
        <v>7025</v>
      </c>
      <c r="C668" t="s">
        <v>1333</v>
      </c>
      <c r="D668" t="s">
        <v>93</v>
      </c>
      <c r="E668" t="s">
        <v>120</v>
      </c>
      <c r="F668" t="s">
        <v>1334</v>
      </c>
      <c r="G668" t="str">
        <f>"00076076"</f>
        <v>00076076</v>
      </c>
      <c r="H668">
        <v>979</v>
      </c>
      <c r="I668">
        <v>0</v>
      </c>
      <c r="J668">
        <v>70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2</v>
      </c>
      <c r="S668">
        <v>14</v>
      </c>
      <c r="V668">
        <v>0</v>
      </c>
      <c r="W668">
        <v>1063</v>
      </c>
    </row>
    <row r="669" spans="1:23" x14ac:dyDescent="0.25">
      <c r="H669" t="s">
        <v>1335</v>
      </c>
    </row>
    <row r="670" spans="1:23" x14ac:dyDescent="0.25">
      <c r="A670">
        <v>332</v>
      </c>
      <c r="B670">
        <v>2662</v>
      </c>
      <c r="C670" t="s">
        <v>1336</v>
      </c>
      <c r="D670" t="s">
        <v>1337</v>
      </c>
      <c r="E670" t="s">
        <v>161</v>
      </c>
      <c r="F670" t="s">
        <v>1338</v>
      </c>
      <c r="G670" t="str">
        <f>"00088923"</f>
        <v>00088923</v>
      </c>
      <c r="H670">
        <v>825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34</v>
      </c>
      <c r="S670">
        <v>238</v>
      </c>
      <c r="V670">
        <v>0</v>
      </c>
      <c r="W670">
        <v>1063</v>
      </c>
    </row>
    <row r="671" spans="1:23" x14ac:dyDescent="0.25">
      <c r="H671" t="s">
        <v>1339</v>
      </c>
    </row>
    <row r="672" spans="1:23" x14ac:dyDescent="0.25">
      <c r="A672">
        <v>333</v>
      </c>
      <c r="B672">
        <v>10180</v>
      </c>
      <c r="C672" t="s">
        <v>1340</v>
      </c>
      <c r="D672" t="s">
        <v>1341</v>
      </c>
      <c r="E672" t="s">
        <v>1342</v>
      </c>
      <c r="F672" t="s">
        <v>1343</v>
      </c>
      <c r="G672" t="str">
        <f>"200807000641"</f>
        <v>200807000641</v>
      </c>
      <c r="H672">
        <v>605</v>
      </c>
      <c r="I672">
        <v>0</v>
      </c>
      <c r="J672">
        <v>30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61</v>
      </c>
      <c r="S672">
        <v>427</v>
      </c>
      <c r="V672">
        <v>0</v>
      </c>
      <c r="W672">
        <v>1062</v>
      </c>
    </row>
    <row r="673" spans="1:23" x14ac:dyDescent="0.25">
      <c r="H673" t="s">
        <v>152</v>
      </c>
    </row>
    <row r="674" spans="1:23" x14ac:dyDescent="0.25">
      <c r="A674">
        <v>334</v>
      </c>
      <c r="B674">
        <v>10373</v>
      </c>
      <c r="C674" t="s">
        <v>1344</v>
      </c>
      <c r="D674" t="s">
        <v>675</v>
      </c>
      <c r="E674" t="s">
        <v>1209</v>
      </c>
      <c r="F674" t="s">
        <v>1345</v>
      </c>
      <c r="G674" t="str">
        <f>"201402006918"</f>
        <v>201402006918</v>
      </c>
      <c r="H674">
        <v>880</v>
      </c>
      <c r="I674">
        <v>150</v>
      </c>
      <c r="J674">
        <v>30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V674">
        <v>1</v>
      </c>
      <c r="W674">
        <v>1060</v>
      </c>
    </row>
    <row r="675" spans="1:23" x14ac:dyDescent="0.25">
      <c r="H675" t="s">
        <v>1346</v>
      </c>
    </row>
    <row r="676" spans="1:23" x14ac:dyDescent="0.25">
      <c r="A676">
        <v>335</v>
      </c>
      <c r="B676">
        <v>2607</v>
      </c>
      <c r="C676" t="s">
        <v>1347</v>
      </c>
      <c r="D676" t="s">
        <v>227</v>
      </c>
      <c r="E676" t="s">
        <v>190</v>
      </c>
      <c r="F676" t="s">
        <v>1348</v>
      </c>
      <c r="G676" t="str">
        <f>"201511041488"</f>
        <v>201511041488</v>
      </c>
      <c r="H676" t="s">
        <v>1349</v>
      </c>
      <c r="I676">
        <v>0</v>
      </c>
      <c r="J676">
        <v>50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0</v>
      </c>
      <c r="V676">
        <v>1</v>
      </c>
      <c r="W676" t="s">
        <v>1350</v>
      </c>
    </row>
    <row r="677" spans="1:23" x14ac:dyDescent="0.25">
      <c r="H677" t="s">
        <v>1351</v>
      </c>
    </row>
    <row r="678" spans="1:23" x14ac:dyDescent="0.25">
      <c r="A678">
        <v>336</v>
      </c>
      <c r="B678">
        <v>8715</v>
      </c>
      <c r="C678" t="s">
        <v>1352</v>
      </c>
      <c r="D678" t="s">
        <v>388</v>
      </c>
      <c r="E678" t="s">
        <v>1353</v>
      </c>
      <c r="F678" t="s">
        <v>1354</v>
      </c>
      <c r="G678" t="str">
        <f>"00038574"</f>
        <v>00038574</v>
      </c>
      <c r="H678">
        <v>1056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V678">
        <v>0</v>
      </c>
      <c r="W678">
        <v>1056</v>
      </c>
    </row>
    <row r="679" spans="1:23" x14ac:dyDescent="0.25">
      <c r="H679" t="s">
        <v>142</v>
      </c>
    </row>
    <row r="680" spans="1:23" x14ac:dyDescent="0.25">
      <c r="A680">
        <v>337</v>
      </c>
      <c r="B680">
        <v>10089</v>
      </c>
      <c r="C680" t="s">
        <v>1355</v>
      </c>
      <c r="D680" t="s">
        <v>14</v>
      </c>
      <c r="E680" t="s">
        <v>29</v>
      </c>
      <c r="F680" t="s">
        <v>1356</v>
      </c>
      <c r="G680" t="str">
        <f>"201303000505"</f>
        <v>201303000505</v>
      </c>
      <c r="H680">
        <v>1056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V680">
        <v>0</v>
      </c>
      <c r="W680">
        <v>1056</v>
      </c>
    </row>
    <row r="681" spans="1:23" x14ac:dyDescent="0.25">
      <c r="H681" t="s">
        <v>1357</v>
      </c>
    </row>
    <row r="682" spans="1:23" x14ac:dyDescent="0.25">
      <c r="A682">
        <v>338</v>
      </c>
      <c r="B682">
        <v>9405</v>
      </c>
      <c r="C682" t="s">
        <v>1358</v>
      </c>
      <c r="D682" t="s">
        <v>222</v>
      </c>
      <c r="E682" t="s">
        <v>60</v>
      </c>
      <c r="F682" t="s">
        <v>1359</v>
      </c>
      <c r="G682" t="str">
        <f>"201511007835"</f>
        <v>201511007835</v>
      </c>
      <c r="H682">
        <v>1056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V682">
        <v>0</v>
      </c>
      <c r="W682">
        <v>1056</v>
      </c>
    </row>
    <row r="683" spans="1:23" x14ac:dyDescent="0.25">
      <c r="H683" t="s">
        <v>1360</v>
      </c>
    </row>
    <row r="684" spans="1:23" x14ac:dyDescent="0.25">
      <c r="A684">
        <v>339</v>
      </c>
      <c r="B684">
        <v>3548</v>
      </c>
      <c r="C684" t="s">
        <v>1361</v>
      </c>
      <c r="D684" t="s">
        <v>1362</v>
      </c>
      <c r="E684" t="s">
        <v>465</v>
      </c>
      <c r="F684" t="s">
        <v>1363</v>
      </c>
      <c r="G684" t="str">
        <f>"00023188"</f>
        <v>00023188</v>
      </c>
      <c r="H684" t="s">
        <v>1364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27</v>
      </c>
      <c r="S684">
        <v>189</v>
      </c>
      <c r="V684">
        <v>0</v>
      </c>
      <c r="W684" t="s">
        <v>1365</v>
      </c>
    </row>
    <row r="685" spans="1:23" x14ac:dyDescent="0.25">
      <c r="H685" t="s">
        <v>1366</v>
      </c>
    </row>
    <row r="686" spans="1:23" x14ac:dyDescent="0.25">
      <c r="A686">
        <v>340</v>
      </c>
      <c r="B686">
        <v>678</v>
      </c>
      <c r="C686" t="s">
        <v>1367</v>
      </c>
      <c r="D686" t="s">
        <v>1240</v>
      </c>
      <c r="E686" t="s">
        <v>129</v>
      </c>
      <c r="F686" t="s">
        <v>1368</v>
      </c>
      <c r="G686" t="str">
        <f>"201406001695"</f>
        <v>201406001695</v>
      </c>
      <c r="H686">
        <v>913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20</v>
      </c>
      <c r="S686">
        <v>140</v>
      </c>
      <c r="V686">
        <v>1</v>
      </c>
      <c r="W686">
        <v>1053</v>
      </c>
    </row>
    <row r="687" spans="1:23" x14ac:dyDescent="0.25">
      <c r="H687" t="s">
        <v>142</v>
      </c>
    </row>
    <row r="688" spans="1:23" x14ac:dyDescent="0.25">
      <c r="A688">
        <v>341</v>
      </c>
      <c r="B688">
        <v>8383</v>
      </c>
      <c r="C688" t="s">
        <v>1369</v>
      </c>
      <c r="D688" t="s">
        <v>746</v>
      </c>
      <c r="E688" t="s">
        <v>35</v>
      </c>
      <c r="F688" t="s">
        <v>1370</v>
      </c>
      <c r="G688" t="str">
        <f>"00084843"</f>
        <v>00084843</v>
      </c>
      <c r="H688" t="s">
        <v>972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V688">
        <v>0</v>
      </c>
      <c r="W688" t="s">
        <v>972</v>
      </c>
    </row>
    <row r="689" spans="1:23" x14ac:dyDescent="0.25">
      <c r="H689">
        <v>893</v>
      </c>
    </row>
    <row r="690" spans="1:23" x14ac:dyDescent="0.25">
      <c r="A690">
        <v>342</v>
      </c>
      <c r="B690">
        <v>5257</v>
      </c>
      <c r="C690" t="s">
        <v>1371</v>
      </c>
      <c r="D690" t="s">
        <v>577</v>
      </c>
      <c r="E690" t="s">
        <v>1372</v>
      </c>
      <c r="F690" t="s">
        <v>1373</v>
      </c>
      <c r="G690" t="str">
        <f>"00017091"</f>
        <v>00017091</v>
      </c>
      <c r="H690">
        <v>880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24</v>
      </c>
      <c r="S690">
        <v>168</v>
      </c>
      <c r="V690">
        <v>0</v>
      </c>
      <c r="W690">
        <v>1048</v>
      </c>
    </row>
    <row r="691" spans="1:23" x14ac:dyDescent="0.25">
      <c r="H691" t="s">
        <v>1251</v>
      </c>
    </row>
    <row r="692" spans="1:23" x14ac:dyDescent="0.25">
      <c r="A692">
        <v>343</v>
      </c>
      <c r="B692">
        <v>5954</v>
      </c>
      <c r="C692" t="s">
        <v>1374</v>
      </c>
      <c r="D692" t="s">
        <v>1301</v>
      </c>
      <c r="E692" t="s">
        <v>120</v>
      </c>
      <c r="F692" t="s">
        <v>1375</v>
      </c>
      <c r="G692" t="str">
        <f>"201511039740"</f>
        <v>201511039740</v>
      </c>
      <c r="H692">
        <v>715</v>
      </c>
      <c r="I692">
        <v>0</v>
      </c>
      <c r="J692">
        <v>30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43</v>
      </c>
      <c r="S692">
        <v>301</v>
      </c>
      <c r="V692">
        <v>0</v>
      </c>
      <c r="W692">
        <v>1046</v>
      </c>
    </row>
    <row r="693" spans="1:23" x14ac:dyDescent="0.25">
      <c r="H693" t="s">
        <v>1376</v>
      </c>
    </row>
    <row r="694" spans="1:23" x14ac:dyDescent="0.25">
      <c r="A694">
        <v>344</v>
      </c>
      <c r="B694">
        <v>7386</v>
      </c>
      <c r="C694" t="s">
        <v>1377</v>
      </c>
      <c r="D694" t="s">
        <v>1378</v>
      </c>
      <c r="E694" t="s">
        <v>42</v>
      </c>
      <c r="F694" t="s">
        <v>1379</v>
      </c>
      <c r="G694" t="str">
        <f>"00075112"</f>
        <v>00075112</v>
      </c>
      <c r="H694" t="s">
        <v>1380</v>
      </c>
      <c r="I694">
        <v>0</v>
      </c>
      <c r="J694">
        <v>50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V694">
        <v>0</v>
      </c>
      <c r="W694" t="s">
        <v>1381</v>
      </c>
    </row>
    <row r="695" spans="1:23" x14ac:dyDescent="0.25">
      <c r="H695" t="s">
        <v>1382</v>
      </c>
    </row>
    <row r="696" spans="1:23" x14ac:dyDescent="0.25">
      <c r="A696">
        <v>345</v>
      </c>
      <c r="B696">
        <v>8323</v>
      </c>
      <c r="C696" t="s">
        <v>1383</v>
      </c>
      <c r="D696" t="s">
        <v>149</v>
      </c>
      <c r="E696" t="s">
        <v>42</v>
      </c>
      <c r="F696" t="s">
        <v>1384</v>
      </c>
      <c r="G696" t="str">
        <f>"00096297"</f>
        <v>00096297</v>
      </c>
      <c r="H696">
        <v>847</v>
      </c>
      <c r="I696">
        <v>0</v>
      </c>
      <c r="J696">
        <v>30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24</v>
      </c>
      <c r="S696">
        <v>168</v>
      </c>
      <c r="V696">
        <v>0</v>
      </c>
      <c r="W696">
        <v>1045</v>
      </c>
    </row>
    <row r="697" spans="1:23" x14ac:dyDescent="0.25">
      <c r="H697" t="s">
        <v>1385</v>
      </c>
    </row>
    <row r="698" spans="1:23" x14ac:dyDescent="0.25">
      <c r="A698">
        <v>346</v>
      </c>
      <c r="B698">
        <v>4844</v>
      </c>
      <c r="C698" t="s">
        <v>1386</v>
      </c>
      <c r="D698" t="s">
        <v>66</v>
      </c>
      <c r="E698" t="s">
        <v>197</v>
      </c>
      <c r="F698" t="s">
        <v>1387</v>
      </c>
      <c r="G698" t="str">
        <f>"201511018830"</f>
        <v>201511018830</v>
      </c>
      <c r="H698">
        <v>605</v>
      </c>
      <c r="I698">
        <v>0</v>
      </c>
      <c r="J698">
        <v>30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58</v>
      </c>
      <c r="S698">
        <v>406</v>
      </c>
      <c r="V698">
        <v>0</v>
      </c>
      <c r="W698">
        <v>1041</v>
      </c>
    </row>
    <row r="699" spans="1:23" x14ac:dyDescent="0.25">
      <c r="H699" t="s">
        <v>1388</v>
      </c>
    </row>
    <row r="700" spans="1:23" x14ac:dyDescent="0.25">
      <c r="A700">
        <v>347</v>
      </c>
      <c r="B700">
        <v>4159</v>
      </c>
      <c r="C700" t="s">
        <v>1389</v>
      </c>
      <c r="D700" t="s">
        <v>34</v>
      </c>
      <c r="E700" t="s">
        <v>22</v>
      </c>
      <c r="F700" t="s">
        <v>1390</v>
      </c>
      <c r="G700" t="str">
        <f>"201510005142"</f>
        <v>201510005142</v>
      </c>
      <c r="H700">
        <v>990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7</v>
      </c>
      <c r="S700">
        <v>49</v>
      </c>
      <c r="V700">
        <v>0</v>
      </c>
      <c r="W700">
        <v>1039</v>
      </c>
    </row>
    <row r="701" spans="1:23" x14ac:dyDescent="0.25">
      <c r="H701" t="s">
        <v>1391</v>
      </c>
    </row>
    <row r="702" spans="1:23" x14ac:dyDescent="0.25">
      <c r="A702">
        <v>348</v>
      </c>
      <c r="B702">
        <v>3818</v>
      </c>
      <c r="C702" t="s">
        <v>1392</v>
      </c>
      <c r="D702" t="s">
        <v>1393</v>
      </c>
      <c r="E702" t="s">
        <v>190</v>
      </c>
      <c r="F702" t="s">
        <v>1394</v>
      </c>
      <c r="G702" t="str">
        <f>"201511004811"</f>
        <v>201511004811</v>
      </c>
      <c r="H702">
        <v>825</v>
      </c>
      <c r="I702">
        <v>150</v>
      </c>
      <c r="J702">
        <v>30</v>
      </c>
      <c r="K702">
        <v>0</v>
      </c>
      <c r="L702">
        <v>0</v>
      </c>
      <c r="M702">
        <v>30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V702">
        <v>0</v>
      </c>
      <c r="W702">
        <v>1035</v>
      </c>
    </row>
    <row r="703" spans="1:23" x14ac:dyDescent="0.25">
      <c r="H703" t="s">
        <v>1395</v>
      </c>
    </row>
    <row r="704" spans="1:23" x14ac:dyDescent="0.25">
      <c r="A704">
        <v>349</v>
      </c>
      <c r="B704">
        <v>7459</v>
      </c>
      <c r="C704" t="s">
        <v>1396</v>
      </c>
      <c r="D704" t="s">
        <v>722</v>
      </c>
      <c r="E704" t="s">
        <v>1397</v>
      </c>
      <c r="F704" t="s">
        <v>1398</v>
      </c>
      <c r="G704" t="str">
        <f>"201511023438"</f>
        <v>201511023438</v>
      </c>
      <c r="H704">
        <v>1034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V704">
        <v>0</v>
      </c>
      <c r="W704">
        <v>1034</v>
      </c>
    </row>
    <row r="705" spans="1:23" x14ac:dyDescent="0.25">
      <c r="H705" t="s">
        <v>142</v>
      </c>
    </row>
    <row r="706" spans="1:23" x14ac:dyDescent="0.25">
      <c r="A706">
        <v>350</v>
      </c>
      <c r="B706">
        <v>8399</v>
      </c>
      <c r="C706" t="s">
        <v>1399</v>
      </c>
      <c r="D706" t="s">
        <v>680</v>
      </c>
      <c r="E706" t="s">
        <v>67</v>
      </c>
      <c r="F706" t="s">
        <v>1400</v>
      </c>
      <c r="G706" t="str">
        <f>"201511040164"</f>
        <v>201511040164</v>
      </c>
      <c r="H706">
        <v>990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6</v>
      </c>
      <c r="S706">
        <v>42</v>
      </c>
      <c r="V706">
        <v>0</v>
      </c>
      <c r="W706">
        <v>1032</v>
      </c>
    </row>
    <row r="707" spans="1:23" x14ac:dyDescent="0.25">
      <c r="H707" t="s">
        <v>1401</v>
      </c>
    </row>
    <row r="708" spans="1:23" x14ac:dyDescent="0.25">
      <c r="A708">
        <v>351</v>
      </c>
      <c r="B708">
        <v>8399</v>
      </c>
      <c r="C708" t="s">
        <v>1399</v>
      </c>
      <c r="D708" t="s">
        <v>680</v>
      </c>
      <c r="E708" t="s">
        <v>67</v>
      </c>
      <c r="F708" t="s">
        <v>1400</v>
      </c>
      <c r="G708" t="str">
        <f>"201511040164"</f>
        <v>201511040164</v>
      </c>
      <c r="H708">
        <v>990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6</v>
      </c>
      <c r="S708">
        <v>42</v>
      </c>
      <c r="T708">
        <v>6</v>
      </c>
      <c r="U708">
        <v>896</v>
      </c>
      <c r="V708">
        <v>0</v>
      </c>
      <c r="W708">
        <v>1032</v>
      </c>
    </row>
    <row r="709" spans="1:23" x14ac:dyDescent="0.25">
      <c r="H709" t="s">
        <v>1401</v>
      </c>
    </row>
    <row r="710" spans="1:23" x14ac:dyDescent="0.25">
      <c r="A710">
        <v>352</v>
      </c>
      <c r="B710">
        <v>5386</v>
      </c>
      <c r="C710" t="s">
        <v>1402</v>
      </c>
      <c r="D710" t="s">
        <v>222</v>
      </c>
      <c r="E710" t="s">
        <v>42</v>
      </c>
      <c r="F710" t="s">
        <v>1403</v>
      </c>
      <c r="G710" t="str">
        <f>"00027878"</f>
        <v>00027878</v>
      </c>
      <c r="H710">
        <v>1001</v>
      </c>
      <c r="I710">
        <v>0</v>
      </c>
      <c r="J710">
        <v>30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S710">
        <v>0</v>
      </c>
      <c r="V710">
        <v>0</v>
      </c>
      <c r="W710">
        <v>1031</v>
      </c>
    </row>
    <row r="711" spans="1:23" x14ac:dyDescent="0.25">
      <c r="H711" t="s">
        <v>1404</v>
      </c>
    </row>
    <row r="712" spans="1:23" x14ac:dyDescent="0.25">
      <c r="A712">
        <v>353</v>
      </c>
      <c r="B712">
        <v>1658</v>
      </c>
      <c r="C712" t="s">
        <v>1405</v>
      </c>
      <c r="D712" t="s">
        <v>48</v>
      </c>
      <c r="E712" t="s">
        <v>42</v>
      </c>
      <c r="F712" t="s">
        <v>1406</v>
      </c>
      <c r="G712" t="str">
        <f>"00022183"</f>
        <v>00022183</v>
      </c>
      <c r="H712">
        <v>660</v>
      </c>
      <c r="I712">
        <v>150</v>
      </c>
      <c r="J712">
        <v>30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27</v>
      </c>
      <c r="S712">
        <v>189</v>
      </c>
      <c r="V712">
        <v>0</v>
      </c>
      <c r="W712">
        <v>1029</v>
      </c>
    </row>
    <row r="713" spans="1:23" x14ac:dyDescent="0.25">
      <c r="H713" t="s">
        <v>1407</v>
      </c>
    </row>
    <row r="714" spans="1:23" x14ac:dyDescent="0.25">
      <c r="A714">
        <v>354</v>
      </c>
      <c r="B714">
        <v>71</v>
      </c>
      <c r="C714" t="s">
        <v>1408</v>
      </c>
      <c r="D714" t="s">
        <v>14</v>
      </c>
      <c r="E714" t="s">
        <v>22</v>
      </c>
      <c r="F714" t="s">
        <v>1409</v>
      </c>
      <c r="G714" t="str">
        <f>"00021206"</f>
        <v>00021206</v>
      </c>
      <c r="H714" t="s">
        <v>1410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6</v>
      </c>
      <c r="S714">
        <v>42</v>
      </c>
      <c r="V714">
        <v>0</v>
      </c>
      <c r="W714" t="s">
        <v>1411</v>
      </c>
    </row>
    <row r="715" spans="1:23" x14ac:dyDescent="0.25">
      <c r="H715">
        <v>886</v>
      </c>
    </row>
    <row r="716" spans="1:23" x14ac:dyDescent="0.25">
      <c r="A716">
        <v>355</v>
      </c>
      <c r="B716">
        <v>451</v>
      </c>
      <c r="C716" t="s">
        <v>1412</v>
      </c>
      <c r="D716" t="s">
        <v>1413</v>
      </c>
      <c r="E716" t="s">
        <v>313</v>
      </c>
      <c r="F716" t="s">
        <v>1414</v>
      </c>
      <c r="G716" t="str">
        <f>"00033399"</f>
        <v>00033399</v>
      </c>
      <c r="H716">
        <v>990</v>
      </c>
      <c r="I716">
        <v>0</v>
      </c>
      <c r="J716">
        <v>30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V716">
        <v>0</v>
      </c>
      <c r="W716">
        <v>1020</v>
      </c>
    </row>
    <row r="717" spans="1:23" x14ac:dyDescent="0.25">
      <c r="H717" t="s">
        <v>1415</v>
      </c>
    </row>
    <row r="718" spans="1:23" x14ac:dyDescent="0.25">
      <c r="A718">
        <v>356</v>
      </c>
      <c r="B718">
        <v>3</v>
      </c>
      <c r="C718" t="s">
        <v>1416</v>
      </c>
      <c r="D718" t="s">
        <v>301</v>
      </c>
      <c r="E718" t="s">
        <v>190</v>
      </c>
      <c r="F718" t="s">
        <v>1417</v>
      </c>
      <c r="G718" t="str">
        <f>"00020945"</f>
        <v>00020945</v>
      </c>
      <c r="H718">
        <v>935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12</v>
      </c>
      <c r="S718">
        <v>84</v>
      </c>
      <c r="V718">
        <v>0</v>
      </c>
      <c r="W718">
        <v>1019</v>
      </c>
    </row>
    <row r="719" spans="1:23" x14ac:dyDescent="0.25">
      <c r="H719" t="s">
        <v>1251</v>
      </c>
    </row>
    <row r="720" spans="1:23" x14ac:dyDescent="0.25">
      <c r="A720">
        <v>357</v>
      </c>
      <c r="B720">
        <v>5220</v>
      </c>
      <c r="C720" t="s">
        <v>1418</v>
      </c>
      <c r="D720" t="s">
        <v>71</v>
      </c>
      <c r="E720" t="s">
        <v>60</v>
      </c>
      <c r="F720" t="s">
        <v>1419</v>
      </c>
      <c r="G720" t="str">
        <f>"00080101"</f>
        <v>00080101</v>
      </c>
      <c r="H720">
        <v>880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19</v>
      </c>
      <c r="S720">
        <v>133</v>
      </c>
      <c r="V720">
        <v>0</v>
      </c>
      <c r="W720">
        <v>1013</v>
      </c>
    </row>
    <row r="721" spans="1:23" x14ac:dyDescent="0.25">
      <c r="H721" t="s">
        <v>1420</v>
      </c>
    </row>
    <row r="722" spans="1:23" x14ac:dyDescent="0.25">
      <c r="A722">
        <v>358</v>
      </c>
      <c r="B722">
        <v>4678</v>
      </c>
      <c r="C722" t="s">
        <v>1421</v>
      </c>
      <c r="D722" t="s">
        <v>1422</v>
      </c>
      <c r="E722" t="s">
        <v>29</v>
      </c>
      <c r="F722" t="s">
        <v>1423</v>
      </c>
      <c r="G722" t="str">
        <f>"201511006358"</f>
        <v>201511006358</v>
      </c>
      <c r="H722" t="s">
        <v>1424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V722">
        <v>0</v>
      </c>
      <c r="W722" t="s">
        <v>1424</v>
      </c>
    </row>
    <row r="723" spans="1:23" x14ac:dyDescent="0.25">
      <c r="H723" t="s">
        <v>1425</v>
      </c>
    </row>
    <row r="724" spans="1:23" x14ac:dyDescent="0.25">
      <c r="A724">
        <v>359</v>
      </c>
      <c r="B724">
        <v>5659</v>
      </c>
      <c r="C724" t="s">
        <v>1426</v>
      </c>
      <c r="D724" t="s">
        <v>705</v>
      </c>
      <c r="E724" t="s">
        <v>465</v>
      </c>
      <c r="F724" t="s">
        <v>1427</v>
      </c>
      <c r="G724" t="str">
        <f>"00017045"</f>
        <v>00017045</v>
      </c>
      <c r="H724">
        <v>935</v>
      </c>
      <c r="I724">
        <v>0</v>
      </c>
      <c r="J724">
        <v>30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6</v>
      </c>
      <c r="S724">
        <v>42</v>
      </c>
      <c r="V724">
        <v>0</v>
      </c>
      <c r="W724">
        <v>1007</v>
      </c>
    </row>
    <row r="725" spans="1:23" x14ac:dyDescent="0.25">
      <c r="H725" t="s">
        <v>1428</v>
      </c>
    </row>
    <row r="726" spans="1:23" x14ac:dyDescent="0.25">
      <c r="A726">
        <v>360</v>
      </c>
      <c r="B726">
        <v>2636</v>
      </c>
      <c r="C726" t="s">
        <v>1429</v>
      </c>
      <c r="D726" t="s">
        <v>401</v>
      </c>
      <c r="E726" t="s">
        <v>1430</v>
      </c>
      <c r="F726">
        <v>895785</v>
      </c>
      <c r="G726" t="str">
        <f>"00028735"</f>
        <v>00028735</v>
      </c>
      <c r="H726">
        <v>924</v>
      </c>
      <c r="I726">
        <v>0</v>
      </c>
      <c r="J726">
        <v>0</v>
      </c>
      <c r="K726">
        <v>0</v>
      </c>
      <c r="L726">
        <v>0</v>
      </c>
      <c r="M726">
        <v>70</v>
      </c>
      <c r="N726">
        <v>0</v>
      </c>
      <c r="O726">
        <v>0</v>
      </c>
      <c r="P726">
        <v>0</v>
      </c>
      <c r="Q726">
        <v>0</v>
      </c>
      <c r="R726">
        <v>1</v>
      </c>
      <c r="S726">
        <v>7</v>
      </c>
      <c r="V726">
        <v>0</v>
      </c>
      <c r="W726">
        <v>1001</v>
      </c>
    </row>
    <row r="727" spans="1:23" x14ac:dyDescent="0.25">
      <c r="H727" t="s">
        <v>1431</v>
      </c>
    </row>
    <row r="728" spans="1:23" x14ac:dyDescent="0.25">
      <c r="A728">
        <v>361</v>
      </c>
      <c r="B728">
        <v>8377</v>
      </c>
      <c r="C728" t="s">
        <v>1432</v>
      </c>
      <c r="D728" t="s">
        <v>93</v>
      </c>
      <c r="E728" t="s">
        <v>208</v>
      </c>
      <c r="F728" t="s">
        <v>1433</v>
      </c>
      <c r="G728" t="str">
        <f>"201511029412"</f>
        <v>201511029412</v>
      </c>
      <c r="H728">
        <v>825</v>
      </c>
      <c r="I728">
        <v>0</v>
      </c>
      <c r="J728">
        <v>70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15</v>
      </c>
      <c r="S728">
        <v>105</v>
      </c>
      <c r="V728">
        <v>2</v>
      </c>
      <c r="W728">
        <v>1000</v>
      </c>
    </row>
    <row r="729" spans="1:23" x14ac:dyDescent="0.25">
      <c r="H729" t="s">
        <v>1434</v>
      </c>
    </row>
    <row r="730" spans="1:23" x14ac:dyDescent="0.25">
      <c r="A730">
        <v>362</v>
      </c>
      <c r="B730">
        <v>6537</v>
      </c>
      <c r="C730" t="s">
        <v>1435</v>
      </c>
      <c r="D730" t="s">
        <v>1436</v>
      </c>
      <c r="E730" t="s">
        <v>1437</v>
      </c>
      <c r="F730">
        <v>41104567</v>
      </c>
      <c r="G730" t="str">
        <f>"00018111"</f>
        <v>00018111</v>
      </c>
      <c r="H730">
        <v>660</v>
      </c>
      <c r="I730">
        <v>150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70</v>
      </c>
      <c r="Q730">
        <v>50</v>
      </c>
      <c r="R730">
        <v>10</v>
      </c>
      <c r="S730">
        <v>70</v>
      </c>
      <c r="V730">
        <v>0</v>
      </c>
      <c r="W730">
        <v>1000</v>
      </c>
    </row>
    <row r="731" spans="1:23" x14ac:dyDescent="0.25">
      <c r="H731" t="s">
        <v>1251</v>
      </c>
    </row>
    <row r="732" spans="1:23" x14ac:dyDescent="0.25">
      <c r="A732">
        <v>363</v>
      </c>
      <c r="B732">
        <v>6289</v>
      </c>
      <c r="C732" t="s">
        <v>1438</v>
      </c>
      <c r="D732" t="s">
        <v>1439</v>
      </c>
      <c r="E732" t="s">
        <v>1440</v>
      </c>
      <c r="F732" t="s">
        <v>1441</v>
      </c>
      <c r="G732" t="str">
        <f>"00041016"</f>
        <v>00041016</v>
      </c>
      <c r="H732" t="s">
        <v>1124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6</v>
      </c>
      <c r="U732" t="s">
        <v>105</v>
      </c>
      <c r="V732">
        <v>0</v>
      </c>
      <c r="W732" t="s">
        <v>1124</v>
      </c>
    </row>
    <row r="733" spans="1:23" x14ac:dyDescent="0.25">
      <c r="H733" t="s">
        <v>1442</v>
      </c>
    </row>
    <row r="734" spans="1:23" x14ac:dyDescent="0.25">
      <c r="A734">
        <v>364</v>
      </c>
      <c r="B734">
        <v>6289</v>
      </c>
      <c r="C734" t="s">
        <v>1438</v>
      </c>
      <c r="D734" t="s">
        <v>1439</v>
      </c>
      <c r="E734" t="s">
        <v>1440</v>
      </c>
      <c r="F734" t="s">
        <v>1441</v>
      </c>
      <c r="G734" t="str">
        <f>"00041016"</f>
        <v>00041016</v>
      </c>
      <c r="H734" t="s">
        <v>1124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V734">
        <v>0</v>
      </c>
      <c r="W734" t="s">
        <v>1124</v>
      </c>
    </row>
    <row r="735" spans="1:23" x14ac:dyDescent="0.25">
      <c r="H735" t="s">
        <v>1442</v>
      </c>
    </row>
    <row r="736" spans="1:23" x14ac:dyDescent="0.25">
      <c r="A736">
        <v>365</v>
      </c>
      <c r="B736">
        <v>7860</v>
      </c>
      <c r="C736" t="s">
        <v>1443</v>
      </c>
      <c r="D736" t="s">
        <v>126</v>
      </c>
      <c r="E736" t="s">
        <v>22</v>
      </c>
      <c r="F736" t="s">
        <v>1444</v>
      </c>
      <c r="G736" t="str">
        <f>"00093847"</f>
        <v>00093847</v>
      </c>
      <c r="H736">
        <v>968</v>
      </c>
      <c r="I736">
        <v>0</v>
      </c>
      <c r="J736">
        <v>30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S736">
        <v>0</v>
      </c>
      <c r="V736">
        <v>0</v>
      </c>
      <c r="W736">
        <v>998</v>
      </c>
    </row>
    <row r="737" spans="1:23" x14ac:dyDescent="0.25">
      <c r="H737" t="s">
        <v>1445</v>
      </c>
    </row>
    <row r="738" spans="1:23" x14ac:dyDescent="0.25">
      <c r="A738">
        <v>366</v>
      </c>
      <c r="B738">
        <v>2801</v>
      </c>
      <c r="C738" t="s">
        <v>1446</v>
      </c>
      <c r="D738" t="s">
        <v>1043</v>
      </c>
      <c r="E738" t="s">
        <v>60</v>
      </c>
      <c r="F738" t="s">
        <v>1447</v>
      </c>
      <c r="G738" t="str">
        <f>"00023623"</f>
        <v>00023623</v>
      </c>
      <c r="H738">
        <v>968</v>
      </c>
      <c r="I738">
        <v>0</v>
      </c>
      <c r="J738">
        <v>30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S738">
        <v>0</v>
      </c>
      <c r="V738">
        <v>0</v>
      </c>
      <c r="W738">
        <v>998</v>
      </c>
    </row>
    <row r="739" spans="1:23" x14ac:dyDescent="0.25">
      <c r="H739" t="s">
        <v>1290</v>
      </c>
    </row>
    <row r="740" spans="1:23" x14ac:dyDescent="0.25">
      <c r="A740">
        <v>367</v>
      </c>
      <c r="B740">
        <v>9499</v>
      </c>
      <c r="C740" t="s">
        <v>1448</v>
      </c>
      <c r="D740" t="s">
        <v>1449</v>
      </c>
      <c r="E740" t="s">
        <v>1450</v>
      </c>
      <c r="F740" t="s">
        <v>1451</v>
      </c>
      <c r="G740" t="str">
        <f>"00047931"</f>
        <v>00047931</v>
      </c>
      <c r="H740" t="s">
        <v>1380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0</v>
      </c>
      <c r="V740">
        <v>1</v>
      </c>
      <c r="W740" t="s">
        <v>1380</v>
      </c>
    </row>
    <row r="741" spans="1:23" x14ac:dyDescent="0.25">
      <c r="H741" t="s">
        <v>1290</v>
      </c>
    </row>
    <row r="742" spans="1:23" x14ac:dyDescent="0.25">
      <c r="A742">
        <v>368</v>
      </c>
      <c r="B742">
        <v>4756</v>
      </c>
      <c r="C742" t="s">
        <v>1452</v>
      </c>
      <c r="D742" t="s">
        <v>1453</v>
      </c>
      <c r="E742" t="s">
        <v>1440</v>
      </c>
      <c r="F742" t="s">
        <v>1454</v>
      </c>
      <c r="G742" t="str">
        <f>"201511030992"</f>
        <v>201511030992</v>
      </c>
      <c r="H742" t="s">
        <v>1455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59</v>
      </c>
      <c r="S742">
        <v>413</v>
      </c>
      <c r="V742">
        <v>0</v>
      </c>
      <c r="W742" t="s">
        <v>1456</v>
      </c>
    </row>
    <row r="743" spans="1:23" x14ac:dyDescent="0.25">
      <c r="H743" t="s">
        <v>1457</v>
      </c>
    </row>
    <row r="744" spans="1:23" x14ac:dyDescent="0.25">
      <c r="A744">
        <v>369</v>
      </c>
      <c r="B744">
        <v>8399</v>
      </c>
      <c r="C744" t="s">
        <v>1399</v>
      </c>
      <c r="D744" t="s">
        <v>680</v>
      </c>
      <c r="E744" t="s">
        <v>67</v>
      </c>
      <c r="F744" t="s">
        <v>1400</v>
      </c>
      <c r="G744" t="str">
        <f>"201511040164"</f>
        <v>201511040164</v>
      </c>
      <c r="H744">
        <v>990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v>0</v>
      </c>
      <c r="V744">
        <v>0</v>
      </c>
      <c r="W744">
        <v>990</v>
      </c>
    </row>
    <row r="745" spans="1:23" x14ac:dyDescent="0.25">
      <c r="H745" t="s">
        <v>1401</v>
      </c>
    </row>
    <row r="746" spans="1:23" x14ac:dyDescent="0.25">
      <c r="A746">
        <v>370</v>
      </c>
      <c r="B746">
        <v>195</v>
      </c>
      <c r="C746" t="s">
        <v>1458</v>
      </c>
      <c r="D746" t="s">
        <v>301</v>
      </c>
      <c r="E746" t="s">
        <v>29</v>
      </c>
      <c r="F746" t="s">
        <v>1459</v>
      </c>
      <c r="G746" t="str">
        <f>"201404000090"</f>
        <v>201404000090</v>
      </c>
      <c r="H746">
        <v>990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V746">
        <v>0</v>
      </c>
      <c r="W746">
        <v>990</v>
      </c>
    </row>
    <row r="747" spans="1:23" x14ac:dyDescent="0.25">
      <c r="H747" t="s">
        <v>1460</v>
      </c>
    </row>
    <row r="748" spans="1:23" x14ac:dyDescent="0.25">
      <c r="A748">
        <v>371</v>
      </c>
      <c r="B748">
        <v>5600</v>
      </c>
      <c r="C748" t="s">
        <v>1461</v>
      </c>
      <c r="D748" t="s">
        <v>34</v>
      </c>
      <c r="E748" t="s">
        <v>42</v>
      </c>
      <c r="F748" t="s">
        <v>1462</v>
      </c>
      <c r="G748" t="str">
        <f>"00018551"</f>
        <v>00018551</v>
      </c>
      <c r="H748" t="s">
        <v>210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5</v>
      </c>
      <c r="S748">
        <v>35</v>
      </c>
      <c r="V748">
        <v>0</v>
      </c>
      <c r="W748" t="s">
        <v>1463</v>
      </c>
    </row>
    <row r="749" spans="1:23" x14ac:dyDescent="0.25">
      <c r="H749" t="s">
        <v>1464</v>
      </c>
    </row>
    <row r="750" spans="1:23" x14ac:dyDescent="0.25">
      <c r="A750">
        <v>372</v>
      </c>
      <c r="B750">
        <v>3662</v>
      </c>
      <c r="C750" t="s">
        <v>1465</v>
      </c>
      <c r="D750" t="s">
        <v>1466</v>
      </c>
      <c r="E750" t="s">
        <v>42</v>
      </c>
      <c r="F750" t="s">
        <v>1467</v>
      </c>
      <c r="G750" t="str">
        <f>"00088731"</f>
        <v>00088731</v>
      </c>
      <c r="H750" t="s">
        <v>1410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V750">
        <v>0</v>
      </c>
      <c r="W750" t="s">
        <v>1410</v>
      </c>
    </row>
    <row r="751" spans="1:23" x14ac:dyDescent="0.25">
      <c r="H751">
        <v>893</v>
      </c>
    </row>
    <row r="752" spans="1:23" x14ac:dyDescent="0.25">
      <c r="A752">
        <v>373</v>
      </c>
      <c r="B752">
        <v>4061</v>
      </c>
      <c r="C752" t="s">
        <v>1468</v>
      </c>
      <c r="D752" t="s">
        <v>41</v>
      </c>
      <c r="E752" t="s">
        <v>190</v>
      </c>
      <c r="F752" t="s">
        <v>1469</v>
      </c>
      <c r="G752" t="str">
        <f>"00046451"</f>
        <v>00046451</v>
      </c>
      <c r="H752" t="s">
        <v>1062</v>
      </c>
      <c r="I752">
        <v>0</v>
      </c>
      <c r="J752">
        <v>50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V752">
        <v>0</v>
      </c>
      <c r="W752" t="s">
        <v>1470</v>
      </c>
    </row>
    <row r="753" spans="1:23" x14ac:dyDescent="0.25">
      <c r="H753" t="s">
        <v>152</v>
      </c>
    </row>
    <row r="754" spans="1:23" x14ac:dyDescent="0.25">
      <c r="A754">
        <v>374</v>
      </c>
      <c r="B754">
        <v>10512</v>
      </c>
      <c r="C754" t="s">
        <v>1471</v>
      </c>
      <c r="D754" t="s">
        <v>41</v>
      </c>
      <c r="E754" t="s">
        <v>42</v>
      </c>
      <c r="F754" t="s">
        <v>1472</v>
      </c>
      <c r="G754" t="str">
        <f>"201511033662"</f>
        <v>201511033662</v>
      </c>
      <c r="H754">
        <v>935</v>
      </c>
      <c r="I754">
        <v>0</v>
      </c>
      <c r="J754">
        <v>30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2</v>
      </c>
      <c r="S754">
        <v>14</v>
      </c>
      <c r="V754">
        <v>0</v>
      </c>
      <c r="W754">
        <v>979</v>
      </c>
    </row>
    <row r="755" spans="1:23" x14ac:dyDescent="0.25">
      <c r="H755" t="s">
        <v>1473</v>
      </c>
    </row>
    <row r="756" spans="1:23" x14ac:dyDescent="0.25">
      <c r="A756">
        <v>375</v>
      </c>
      <c r="B756">
        <v>7442</v>
      </c>
      <c r="C756" t="s">
        <v>1474</v>
      </c>
      <c r="D756" t="s">
        <v>1475</v>
      </c>
      <c r="E756" t="s">
        <v>171</v>
      </c>
      <c r="F756" t="s">
        <v>1476</v>
      </c>
      <c r="G756" t="str">
        <f>"201511032986"</f>
        <v>201511032986</v>
      </c>
      <c r="H756" t="s">
        <v>368</v>
      </c>
      <c r="I756">
        <v>0</v>
      </c>
      <c r="J756">
        <v>0</v>
      </c>
      <c r="K756">
        <v>30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5</v>
      </c>
      <c r="S756">
        <v>35</v>
      </c>
      <c r="V756">
        <v>1</v>
      </c>
      <c r="W756" t="s">
        <v>1477</v>
      </c>
    </row>
    <row r="757" spans="1:23" x14ac:dyDescent="0.25">
      <c r="H757" t="s">
        <v>1478</v>
      </c>
    </row>
    <row r="758" spans="1:23" x14ac:dyDescent="0.25">
      <c r="A758">
        <v>376</v>
      </c>
      <c r="B758">
        <v>1172</v>
      </c>
      <c r="C758" t="s">
        <v>1479</v>
      </c>
      <c r="D758" t="s">
        <v>607</v>
      </c>
      <c r="E758" t="s">
        <v>120</v>
      </c>
      <c r="F758" t="s">
        <v>1480</v>
      </c>
      <c r="G758" t="str">
        <f>"201511038128"</f>
        <v>201511038128</v>
      </c>
      <c r="H758">
        <v>605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52</v>
      </c>
      <c r="S758">
        <v>364</v>
      </c>
      <c r="V758">
        <v>2</v>
      </c>
      <c r="W758">
        <v>969</v>
      </c>
    </row>
    <row r="759" spans="1:23" x14ac:dyDescent="0.25">
      <c r="H759" t="s">
        <v>1481</v>
      </c>
    </row>
    <row r="760" spans="1:23" x14ac:dyDescent="0.25">
      <c r="A760">
        <v>377</v>
      </c>
      <c r="B760">
        <v>4295</v>
      </c>
      <c r="C760" t="s">
        <v>1482</v>
      </c>
      <c r="D760" t="s">
        <v>175</v>
      </c>
      <c r="E760" t="s">
        <v>863</v>
      </c>
      <c r="F760" t="s">
        <v>1483</v>
      </c>
      <c r="G760" t="str">
        <f>"00045038"</f>
        <v>00045038</v>
      </c>
      <c r="H760" t="s">
        <v>711</v>
      </c>
      <c r="I760">
        <v>0</v>
      </c>
      <c r="J760">
        <v>70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8</v>
      </c>
      <c r="S760">
        <v>56</v>
      </c>
      <c r="V760">
        <v>0</v>
      </c>
      <c r="W760" t="s">
        <v>1484</v>
      </c>
    </row>
    <row r="761" spans="1:23" x14ac:dyDescent="0.25">
      <c r="H761" t="s">
        <v>1485</v>
      </c>
    </row>
    <row r="762" spans="1:23" x14ac:dyDescent="0.25">
      <c r="A762">
        <v>378</v>
      </c>
      <c r="B762">
        <v>1349</v>
      </c>
      <c r="C762" t="s">
        <v>118</v>
      </c>
      <c r="D762" t="s">
        <v>1065</v>
      </c>
      <c r="E762" t="s">
        <v>22</v>
      </c>
      <c r="F762" t="s">
        <v>1486</v>
      </c>
      <c r="G762" t="str">
        <f>"201510001723"</f>
        <v>201510001723</v>
      </c>
      <c r="H762">
        <v>550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59</v>
      </c>
      <c r="S762">
        <v>413</v>
      </c>
      <c r="V762">
        <v>0</v>
      </c>
      <c r="W762">
        <v>963</v>
      </c>
    </row>
    <row r="763" spans="1:23" x14ac:dyDescent="0.25">
      <c r="H763" t="s">
        <v>365</v>
      </c>
    </row>
    <row r="764" spans="1:23" x14ac:dyDescent="0.25">
      <c r="A764">
        <v>379</v>
      </c>
      <c r="B764">
        <v>390</v>
      </c>
      <c r="C764" t="s">
        <v>1487</v>
      </c>
      <c r="D764" t="s">
        <v>1146</v>
      </c>
      <c r="E764" t="s">
        <v>161</v>
      </c>
      <c r="F764" t="s">
        <v>1488</v>
      </c>
      <c r="G764" t="str">
        <f>"201511034365"</f>
        <v>201511034365</v>
      </c>
      <c r="H764">
        <v>770</v>
      </c>
      <c r="I764">
        <v>150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6</v>
      </c>
      <c r="S764">
        <v>42</v>
      </c>
      <c r="V764">
        <v>0</v>
      </c>
      <c r="W764">
        <v>962</v>
      </c>
    </row>
    <row r="765" spans="1:23" x14ac:dyDescent="0.25">
      <c r="H765" t="s">
        <v>1489</v>
      </c>
    </row>
    <row r="766" spans="1:23" x14ac:dyDescent="0.25">
      <c r="A766">
        <v>380</v>
      </c>
      <c r="B766">
        <v>10335</v>
      </c>
      <c r="C766" t="s">
        <v>1490</v>
      </c>
      <c r="D766" t="s">
        <v>1491</v>
      </c>
      <c r="E766" t="s">
        <v>42</v>
      </c>
      <c r="F766" t="s">
        <v>1492</v>
      </c>
      <c r="G766" t="str">
        <f>"00095693"</f>
        <v>00095693</v>
      </c>
      <c r="H766" t="s">
        <v>1493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>
        <v>0</v>
      </c>
      <c r="V766">
        <v>0</v>
      </c>
      <c r="W766" t="s">
        <v>1493</v>
      </c>
    </row>
    <row r="767" spans="1:23" x14ac:dyDescent="0.25">
      <c r="H767" t="s">
        <v>1494</v>
      </c>
    </row>
    <row r="768" spans="1:23" x14ac:dyDescent="0.25">
      <c r="A768">
        <v>381</v>
      </c>
      <c r="B768">
        <v>10224</v>
      </c>
      <c r="C768" t="s">
        <v>1495</v>
      </c>
      <c r="D768" t="s">
        <v>313</v>
      </c>
      <c r="E768" t="s">
        <v>22</v>
      </c>
      <c r="F768" t="s">
        <v>1496</v>
      </c>
      <c r="G768" t="str">
        <f>"00103580"</f>
        <v>00103580</v>
      </c>
      <c r="H768" t="s">
        <v>711</v>
      </c>
      <c r="I768">
        <v>0</v>
      </c>
      <c r="J768">
        <v>30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12</v>
      </c>
      <c r="S768">
        <v>84</v>
      </c>
      <c r="V768">
        <v>2</v>
      </c>
      <c r="W768" t="s">
        <v>1497</v>
      </c>
    </row>
    <row r="769" spans="1:23" x14ac:dyDescent="0.25">
      <c r="H769" t="s">
        <v>365</v>
      </c>
    </row>
    <row r="770" spans="1:23" x14ac:dyDescent="0.25">
      <c r="A770">
        <v>382</v>
      </c>
      <c r="B770">
        <v>2259</v>
      </c>
      <c r="C770" t="s">
        <v>1498</v>
      </c>
      <c r="D770" t="s">
        <v>1499</v>
      </c>
      <c r="E770" t="s">
        <v>197</v>
      </c>
      <c r="F770" t="s">
        <v>1500</v>
      </c>
      <c r="G770" t="str">
        <f>"201511033101"</f>
        <v>201511033101</v>
      </c>
      <c r="H770">
        <v>924</v>
      </c>
      <c r="I770">
        <v>0</v>
      </c>
      <c r="J770">
        <v>30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v>0</v>
      </c>
      <c r="V770">
        <v>0</v>
      </c>
      <c r="W770">
        <v>954</v>
      </c>
    </row>
    <row r="771" spans="1:23" x14ac:dyDescent="0.25">
      <c r="H771" t="s">
        <v>1501</v>
      </c>
    </row>
    <row r="772" spans="1:23" x14ac:dyDescent="0.25">
      <c r="A772">
        <v>383</v>
      </c>
      <c r="B772">
        <v>2959</v>
      </c>
      <c r="C772" t="s">
        <v>1502</v>
      </c>
      <c r="D772" t="s">
        <v>1503</v>
      </c>
      <c r="E772" t="s">
        <v>115</v>
      </c>
      <c r="F772" t="s">
        <v>1504</v>
      </c>
      <c r="G772" t="str">
        <f>"00049362"</f>
        <v>00049362</v>
      </c>
      <c r="H772">
        <v>803</v>
      </c>
      <c r="I772">
        <v>150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V772">
        <v>2</v>
      </c>
      <c r="W772">
        <v>953</v>
      </c>
    </row>
    <row r="773" spans="1:23" x14ac:dyDescent="0.25">
      <c r="H773" t="s">
        <v>1505</v>
      </c>
    </row>
    <row r="774" spans="1:23" x14ac:dyDescent="0.25">
      <c r="A774">
        <v>384</v>
      </c>
      <c r="B774">
        <v>45</v>
      </c>
      <c r="C774" t="s">
        <v>1506</v>
      </c>
      <c r="D774" t="s">
        <v>42</v>
      </c>
      <c r="E774" t="s">
        <v>72</v>
      </c>
      <c r="F774" t="s">
        <v>1507</v>
      </c>
      <c r="G774" t="str">
        <f>"00007101"</f>
        <v>00007101</v>
      </c>
      <c r="H774" t="s">
        <v>210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V774">
        <v>0</v>
      </c>
      <c r="W774" t="s">
        <v>210</v>
      </c>
    </row>
    <row r="775" spans="1:23" x14ac:dyDescent="0.25">
      <c r="H775" t="s">
        <v>1508</v>
      </c>
    </row>
    <row r="776" spans="1:23" x14ac:dyDescent="0.25">
      <c r="A776">
        <v>385</v>
      </c>
      <c r="B776">
        <v>9459</v>
      </c>
      <c r="C776" t="s">
        <v>1509</v>
      </c>
      <c r="D776" t="s">
        <v>14</v>
      </c>
      <c r="E776" t="s">
        <v>518</v>
      </c>
      <c r="F776" t="s">
        <v>1510</v>
      </c>
      <c r="G776" t="str">
        <f>"201511020601"</f>
        <v>201511020601</v>
      </c>
      <c r="H776">
        <v>660</v>
      </c>
      <c r="I776">
        <v>150</v>
      </c>
      <c r="J776">
        <v>70</v>
      </c>
      <c r="K776">
        <v>70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V776">
        <v>0</v>
      </c>
      <c r="W776">
        <v>950</v>
      </c>
    </row>
    <row r="777" spans="1:23" x14ac:dyDescent="0.25">
      <c r="H777" t="s">
        <v>1511</v>
      </c>
    </row>
    <row r="778" spans="1:23" x14ac:dyDescent="0.25">
      <c r="A778">
        <v>386</v>
      </c>
      <c r="B778">
        <v>745</v>
      </c>
      <c r="C778" t="s">
        <v>1512</v>
      </c>
      <c r="D778" t="s">
        <v>1513</v>
      </c>
      <c r="E778" t="s">
        <v>1514</v>
      </c>
      <c r="F778">
        <v>43079</v>
      </c>
      <c r="G778" t="str">
        <f>"201601000066"</f>
        <v>201601000066</v>
      </c>
      <c r="H778">
        <v>946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V778">
        <v>2</v>
      </c>
      <c r="W778">
        <v>946</v>
      </c>
    </row>
    <row r="779" spans="1:23" x14ac:dyDescent="0.25">
      <c r="H779" t="s">
        <v>142</v>
      </c>
    </row>
    <row r="780" spans="1:23" x14ac:dyDescent="0.25">
      <c r="A780">
        <v>387</v>
      </c>
      <c r="B780">
        <v>6330</v>
      </c>
      <c r="C780" t="s">
        <v>1515</v>
      </c>
      <c r="D780" t="s">
        <v>632</v>
      </c>
      <c r="E780" t="s">
        <v>313</v>
      </c>
      <c r="F780" t="s">
        <v>1516</v>
      </c>
      <c r="G780" t="str">
        <f>"201402007139"</f>
        <v>201402007139</v>
      </c>
      <c r="H780">
        <v>605</v>
      </c>
      <c r="I780">
        <v>150</v>
      </c>
      <c r="J780">
        <v>30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23</v>
      </c>
      <c r="S780">
        <v>161</v>
      </c>
      <c r="V780">
        <v>1</v>
      </c>
      <c r="W780">
        <v>946</v>
      </c>
    </row>
    <row r="781" spans="1:23" x14ac:dyDescent="0.25">
      <c r="H781" t="s">
        <v>1517</v>
      </c>
    </row>
    <row r="782" spans="1:23" x14ac:dyDescent="0.25">
      <c r="A782">
        <v>388</v>
      </c>
      <c r="B782">
        <v>1075</v>
      </c>
      <c r="C782" t="s">
        <v>1518</v>
      </c>
      <c r="D782" t="s">
        <v>103</v>
      </c>
      <c r="E782" t="s">
        <v>250</v>
      </c>
      <c r="F782" t="s">
        <v>1519</v>
      </c>
      <c r="G782" t="str">
        <f>"201511032744"</f>
        <v>201511032744</v>
      </c>
      <c r="H782">
        <v>880</v>
      </c>
      <c r="I782">
        <v>0</v>
      </c>
      <c r="J782">
        <v>30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5</v>
      </c>
      <c r="S782">
        <v>35</v>
      </c>
      <c r="T782">
        <v>6</v>
      </c>
      <c r="U782" t="s">
        <v>105</v>
      </c>
      <c r="V782">
        <v>0</v>
      </c>
      <c r="W782">
        <v>945</v>
      </c>
    </row>
    <row r="783" spans="1:23" x14ac:dyDescent="0.25">
      <c r="H783" t="s">
        <v>1520</v>
      </c>
    </row>
    <row r="784" spans="1:23" x14ac:dyDescent="0.25">
      <c r="A784">
        <v>389</v>
      </c>
      <c r="B784">
        <v>1075</v>
      </c>
      <c r="C784" t="s">
        <v>1518</v>
      </c>
      <c r="D784" t="s">
        <v>103</v>
      </c>
      <c r="E784" t="s">
        <v>250</v>
      </c>
      <c r="F784" t="s">
        <v>1519</v>
      </c>
      <c r="G784" t="str">
        <f>"201511032744"</f>
        <v>201511032744</v>
      </c>
      <c r="H784">
        <v>880</v>
      </c>
      <c r="I784">
        <v>0</v>
      </c>
      <c r="J784">
        <v>30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5</v>
      </c>
      <c r="S784">
        <v>35</v>
      </c>
      <c r="V784">
        <v>0</v>
      </c>
      <c r="W784">
        <v>945</v>
      </c>
    </row>
    <row r="785" spans="1:23" x14ac:dyDescent="0.25">
      <c r="H785" t="s">
        <v>1520</v>
      </c>
    </row>
    <row r="786" spans="1:23" x14ac:dyDescent="0.25">
      <c r="A786">
        <v>390</v>
      </c>
      <c r="B786">
        <v>267</v>
      </c>
      <c r="C786" t="s">
        <v>1521</v>
      </c>
      <c r="D786" t="s">
        <v>1522</v>
      </c>
      <c r="E786" t="s">
        <v>190</v>
      </c>
      <c r="F786" t="s">
        <v>1523</v>
      </c>
      <c r="G786" t="str">
        <f>"201511026575"</f>
        <v>201511026575</v>
      </c>
      <c r="H786">
        <v>825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17</v>
      </c>
      <c r="S786">
        <v>119</v>
      </c>
      <c r="V786">
        <v>0</v>
      </c>
      <c r="W786">
        <v>944</v>
      </c>
    </row>
    <row r="787" spans="1:23" x14ac:dyDescent="0.25">
      <c r="H787" t="s">
        <v>1524</v>
      </c>
    </row>
    <row r="788" spans="1:23" x14ac:dyDescent="0.25">
      <c r="A788">
        <v>391</v>
      </c>
      <c r="B788">
        <v>7490</v>
      </c>
      <c r="C788" t="s">
        <v>1525</v>
      </c>
      <c r="D788" t="s">
        <v>607</v>
      </c>
      <c r="E788" t="s">
        <v>1288</v>
      </c>
      <c r="F788" t="s">
        <v>1526</v>
      </c>
      <c r="G788" t="str">
        <f>"201511032489"</f>
        <v>201511032489</v>
      </c>
      <c r="H788">
        <v>605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48</v>
      </c>
      <c r="S788">
        <v>336</v>
      </c>
      <c r="T788">
        <v>6</v>
      </c>
      <c r="U788">
        <v>887</v>
      </c>
      <c r="V788">
        <v>0</v>
      </c>
      <c r="W788">
        <v>941</v>
      </c>
    </row>
    <row r="789" spans="1:23" x14ac:dyDescent="0.25">
      <c r="H789" t="s">
        <v>1527</v>
      </c>
    </row>
    <row r="790" spans="1:23" x14ac:dyDescent="0.25">
      <c r="A790">
        <v>392</v>
      </c>
      <c r="B790">
        <v>7490</v>
      </c>
      <c r="C790" t="s">
        <v>1525</v>
      </c>
      <c r="D790" t="s">
        <v>607</v>
      </c>
      <c r="E790" t="s">
        <v>1288</v>
      </c>
      <c r="F790" t="s">
        <v>1526</v>
      </c>
      <c r="G790" t="str">
        <f>"201511032489"</f>
        <v>201511032489</v>
      </c>
      <c r="H790">
        <v>605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48</v>
      </c>
      <c r="S790">
        <v>336</v>
      </c>
      <c r="V790">
        <v>0</v>
      </c>
      <c r="W790">
        <v>941</v>
      </c>
    </row>
    <row r="791" spans="1:23" x14ac:dyDescent="0.25">
      <c r="H791" t="s">
        <v>1527</v>
      </c>
    </row>
    <row r="792" spans="1:23" x14ac:dyDescent="0.25">
      <c r="A792">
        <v>393</v>
      </c>
      <c r="B792">
        <v>6813</v>
      </c>
      <c r="C792" t="s">
        <v>1528</v>
      </c>
      <c r="D792" t="s">
        <v>233</v>
      </c>
      <c r="E792" t="s">
        <v>313</v>
      </c>
      <c r="F792" t="s">
        <v>1529</v>
      </c>
      <c r="G792" t="str">
        <f>"00022297"</f>
        <v>00022297</v>
      </c>
      <c r="H792">
        <v>605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48</v>
      </c>
      <c r="S792">
        <v>336</v>
      </c>
      <c r="V792">
        <v>0</v>
      </c>
      <c r="W792">
        <v>941</v>
      </c>
    </row>
    <row r="793" spans="1:23" x14ac:dyDescent="0.25">
      <c r="H793" t="s">
        <v>547</v>
      </c>
    </row>
    <row r="794" spans="1:23" x14ac:dyDescent="0.25">
      <c r="A794">
        <v>394</v>
      </c>
      <c r="B794">
        <v>10327</v>
      </c>
      <c r="C794" t="s">
        <v>1530</v>
      </c>
      <c r="D794" t="s">
        <v>99</v>
      </c>
      <c r="E794" t="s">
        <v>120</v>
      </c>
      <c r="F794" t="s">
        <v>1531</v>
      </c>
      <c r="G794" t="str">
        <f>"00086725"</f>
        <v>00086725</v>
      </c>
      <c r="H794">
        <v>935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V794">
        <v>0</v>
      </c>
      <c r="W794">
        <v>935</v>
      </c>
    </row>
    <row r="795" spans="1:23" x14ac:dyDescent="0.25">
      <c r="H795" t="s">
        <v>1532</v>
      </c>
    </row>
    <row r="796" spans="1:23" x14ac:dyDescent="0.25">
      <c r="A796">
        <v>395</v>
      </c>
      <c r="B796">
        <v>1101</v>
      </c>
      <c r="C796" t="s">
        <v>1533</v>
      </c>
      <c r="D796" t="s">
        <v>1534</v>
      </c>
      <c r="E796" t="s">
        <v>1535</v>
      </c>
      <c r="F796" t="s">
        <v>1536</v>
      </c>
      <c r="G796" t="str">
        <f>"00028056"</f>
        <v>00028056</v>
      </c>
      <c r="H796">
        <v>935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V796">
        <v>0</v>
      </c>
      <c r="W796">
        <v>935</v>
      </c>
    </row>
    <row r="797" spans="1:23" x14ac:dyDescent="0.25">
      <c r="H797">
        <v>882</v>
      </c>
    </row>
    <row r="798" spans="1:23" x14ac:dyDescent="0.25">
      <c r="A798">
        <v>396</v>
      </c>
      <c r="B798">
        <v>5897</v>
      </c>
      <c r="C798" t="s">
        <v>1537</v>
      </c>
      <c r="D798" t="s">
        <v>1538</v>
      </c>
      <c r="E798" t="s">
        <v>42</v>
      </c>
      <c r="F798" t="s">
        <v>1539</v>
      </c>
      <c r="G798" t="str">
        <f>"00005629"</f>
        <v>00005629</v>
      </c>
      <c r="H798">
        <v>935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6</v>
      </c>
      <c r="U798">
        <v>894</v>
      </c>
      <c r="V798">
        <v>1</v>
      </c>
      <c r="W798">
        <v>935</v>
      </c>
    </row>
    <row r="799" spans="1:23" x14ac:dyDescent="0.25">
      <c r="H799">
        <v>894</v>
      </c>
    </row>
    <row r="800" spans="1:23" x14ac:dyDescent="0.25">
      <c r="A800">
        <v>397</v>
      </c>
      <c r="B800">
        <v>5024</v>
      </c>
      <c r="C800" t="s">
        <v>1540</v>
      </c>
      <c r="D800" t="s">
        <v>607</v>
      </c>
      <c r="E800" t="s">
        <v>239</v>
      </c>
      <c r="F800" t="s">
        <v>1541</v>
      </c>
      <c r="G800" t="str">
        <f>"201511012692"</f>
        <v>201511012692</v>
      </c>
      <c r="H800">
        <v>550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54</v>
      </c>
      <c r="S800">
        <v>378</v>
      </c>
      <c r="V800">
        <v>0</v>
      </c>
      <c r="W800">
        <v>928</v>
      </c>
    </row>
    <row r="801" spans="1:23" x14ac:dyDescent="0.25">
      <c r="H801" t="s">
        <v>1542</v>
      </c>
    </row>
    <row r="802" spans="1:23" x14ac:dyDescent="0.25">
      <c r="A802">
        <v>398</v>
      </c>
      <c r="B802">
        <v>4205</v>
      </c>
      <c r="C802" t="s">
        <v>1543</v>
      </c>
      <c r="D802" t="s">
        <v>227</v>
      </c>
      <c r="E802" t="s">
        <v>29</v>
      </c>
      <c r="F802" t="s">
        <v>1544</v>
      </c>
      <c r="G802" t="str">
        <f>"201511035819"</f>
        <v>201511035819</v>
      </c>
      <c r="H802">
        <v>605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46</v>
      </c>
      <c r="S802">
        <v>322</v>
      </c>
      <c r="V802">
        <v>0</v>
      </c>
      <c r="W802">
        <v>927</v>
      </c>
    </row>
    <row r="803" spans="1:23" x14ac:dyDescent="0.25">
      <c r="H803" t="s">
        <v>1545</v>
      </c>
    </row>
    <row r="804" spans="1:23" x14ac:dyDescent="0.25">
      <c r="A804">
        <v>399</v>
      </c>
      <c r="B804">
        <v>2132</v>
      </c>
      <c r="C804" t="s">
        <v>1546</v>
      </c>
      <c r="D804" t="s">
        <v>120</v>
      </c>
      <c r="E804" t="s">
        <v>35</v>
      </c>
      <c r="F804" t="s">
        <v>1547</v>
      </c>
      <c r="G804" t="str">
        <f>"201602000001"</f>
        <v>201602000001</v>
      </c>
      <c r="H804">
        <v>880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6</v>
      </c>
      <c r="S804">
        <v>42</v>
      </c>
      <c r="T804">
        <v>6</v>
      </c>
      <c r="U804" t="s">
        <v>105</v>
      </c>
      <c r="V804">
        <v>0</v>
      </c>
      <c r="W804">
        <v>922</v>
      </c>
    </row>
    <row r="805" spans="1:23" x14ac:dyDescent="0.25">
      <c r="H805" t="s">
        <v>1548</v>
      </c>
    </row>
    <row r="806" spans="1:23" x14ac:dyDescent="0.25">
      <c r="A806">
        <v>400</v>
      </c>
      <c r="B806">
        <v>2132</v>
      </c>
      <c r="C806" t="s">
        <v>1546</v>
      </c>
      <c r="D806" t="s">
        <v>120</v>
      </c>
      <c r="E806" t="s">
        <v>35</v>
      </c>
      <c r="F806" t="s">
        <v>1547</v>
      </c>
      <c r="G806" t="str">
        <f>"201602000001"</f>
        <v>201602000001</v>
      </c>
      <c r="H806">
        <v>880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6</v>
      </c>
      <c r="S806">
        <v>42</v>
      </c>
      <c r="V806">
        <v>0</v>
      </c>
      <c r="W806">
        <v>922</v>
      </c>
    </row>
    <row r="807" spans="1:23" x14ac:dyDescent="0.25">
      <c r="H807" t="s">
        <v>1548</v>
      </c>
    </row>
    <row r="808" spans="1:23" x14ac:dyDescent="0.25">
      <c r="A808">
        <v>401</v>
      </c>
      <c r="B808">
        <v>9826</v>
      </c>
      <c r="C808" t="s">
        <v>1549</v>
      </c>
      <c r="D808" t="s">
        <v>1550</v>
      </c>
      <c r="E808" t="s">
        <v>22</v>
      </c>
      <c r="F808" t="s">
        <v>1551</v>
      </c>
      <c r="G808" t="str">
        <f>"00080990"</f>
        <v>00080990</v>
      </c>
      <c r="H808">
        <v>770</v>
      </c>
      <c r="I808">
        <v>150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V808">
        <v>0</v>
      </c>
      <c r="W808">
        <v>920</v>
      </c>
    </row>
    <row r="809" spans="1:23" x14ac:dyDescent="0.25">
      <c r="H809" t="s">
        <v>201</v>
      </c>
    </row>
    <row r="810" spans="1:23" x14ac:dyDescent="0.25">
      <c r="A810">
        <v>402</v>
      </c>
      <c r="B810">
        <v>3239</v>
      </c>
      <c r="C810" t="s">
        <v>1552</v>
      </c>
      <c r="D810" t="s">
        <v>42</v>
      </c>
      <c r="E810" t="s">
        <v>35</v>
      </c>
      <c r="F810" t="s">
        <v>1553</v>
      </c>
      <c r="G810" t="str">
        <f>"00037126"</f>
        <v>00037126</v>
      </c>
      <c r="H810" t="s">
        <v>728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V810">
        <v>0</v>
      </c>
      <c r="W810" t="s">
        <v>728</v>
      </c>
    </row>
    <row r="811" spans="1:23" x14ac:dyDescent="0.25">
      <c r="H811" t="s">
        <v>142</v>
      </c>
    </row>
    <row r="812" spans="1:23" x14ac:dyDescent="0.25">
      <c r="A812">
        <v>403</v>
      </c>
      <c r="B812">
        <v>10250</v>
      </c>
      <c r="C812" t="s">
        <v>1554</v>
      </c>
      <c r="D812" t="s">
        <v>1555</v>
      </c>
      <c r="E812" t="s">
        <v>1556</v>
      </c>
      <c r="F812" t="s">
        <v>1557</v>
      </c>
      <c r="G812" t="str">
        <f>"00094570"</f>
        <v>00094570</v>
      </c>
      <c r="H812">
        <v>913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V812">
        <v>0</v>
      </c>
      <c r="W812">
        <v>913</v>
      </c>
    </row>
    <row r="813" spans="1:23" x14ac:dyDescent="0.25">
      <c r="H813" t="s">
        <v>1558</v>
      </c>
    </row>
    <row r="814" spans="1:23" x14ac:dyDescent="0.25">
      <c r="A814">
        <v>404</v>
      </c>
      <c r="B814">
        <v>4989</v>
      </c>
      <c r="C814" t="s">
        <v>1421</v>
      </c>
      <c r="D814" t="s">
        <v>190</v>
      </c>
      <c r="E814" t="s">
        <v>22</v>
      </c>
      <c r="F814" t="s">
        <v>1559</v>
      </c>
      <c r="G814" t="str">
        <f>"201511015080"</f>
        <v>201511015080</v>
      </c>
      <c r="H814">
        <v>880</v>
      </c>
      <c r="I814">
        <v>0</v>
      </c>
      <c r="J814">
        <v>30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V814">
        <v>1</v>
      </c>
      <c r="W814">
        <v>910</v>
      </c>
    </row>
    <row r="815" spans="1:23" x14ac:dyDescent="0.25">
      <c r="H815" t="s">
        <v>1560</v>
      </c>
    </row>
    <row r="816" spans="1:23" x14ac:dyDescent="0.25">
      <c r="A816">
        <v>405</v>
      </c>
      <c r="B816">
        <v>1610</v>
      </c>
      <c r="C816" t="s">
        <v>1561</v>
      </c>
      <c r="D816" t="s">
        <v>126</v>
      </c>
      <c r="E816" t="s">
        <v>83</v>
      </c>
      <c r="F816" t="s">
        <v>1562</v>
      </c>
      <c r="G816" t="str">
        <f>"201511026213"</f>
        <v>201511026213</v>
      </c>
      <c r="H816">
        <v>825</v>
      </c>
      <c r="I816">
        <v>0</v>
      </c>
      <c r="J816">
        <v>30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7</v>
      </c>
      <c r="S816">
        <v>49</v>
      </c>
      <c r="V816">
        <v>0</v>
      </c>
      <c r="W816">
        <v>904</v>
      </c>
    </row>
    <row r="817" spans="1:23" x14ac:dyDescent="0.25">
      <c r="H817" t="s">
        <v>1563</v>
      </c>
    </row>
    <row r="818" spans="1:23" x14ac:dyDescent="0.25">
      <c r="A818">
        <v>406</v>
      </c>
      <c r="B818">
        <v>1712</v>
      </c>
      <c r="C818" t="s">
        <v>1564</v>
      </c>
      <c r="D818" t="s">
        <v>1565</v>
      </c>
      <c r="E818" t="s">
        <v>1566</v>
      </c>
      <c r="F818" t="s">
        <v>1567</v>
      </c>
      <c r="G818" t="str">
        <f>"00011653"</f>
        <v>00011653</v>
      </c>
      <c r="H818">
        <v>902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V818">
        <v>0</v>
      </c>
      <c r="W818">
        <v>902</v>
      </c>
    </row>
    <row r="819" spans="1:23" x14ac:dyDescent="0.25">
      <c r="H819" t="s">
        <v>1568</v>
      </c>
    </row>
    <row r="820" spans="1:23" x14ac:dyDescent="0.25">
      <c r="A820">
        <v>407</v>
      </c>
      <c r="B820">
        <v>7423</v>
      </c>
      <c r="C820" t="s">
        <v>1569</v>
      </c>
      <c r="D820" t="s">
        <v>1570</v>
      </c>
      <c r="E820" t="s">
        <v>190</v>
      </c>
      <c r="F820" t="s">
        <v>1571</v>
      </c>
      <c r="G820" t="str">
        <f>"00080409"</f>
        <v>00080409</v>
      </c>
      <c r="H820">
        <v>902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V820">
        <v>0</v>
      </c>
      <c r="W820">
        <v>902</v>
      </c>
    </row>
    <row r="821" spans="1:23" x14ac:dyDescent="0.25">
      <c r="H821" t="s">
        <v>365</v>
      </c>
    </row>
    <row r="822" spans="1:23" x14ac:dyDescent="0.25">
      <c r="A822">
        <v>408</v>
      </c>
      <c r="B822">
        <v>8032</v>
      </c>
      <c r="C822" t="s">
        <v>1572</v>
      </c>
      <c r="D822" t="s">
        <v>705</v>
      </c>
      <c r="E822" t="s">
        <v>120</v>
      </c>
      <c r="F822" t="s">
        <v>1573</v>
      </c>
      <c r="G822" t="str">
        <f>"00071020"</f>
        <v>00071020</v>
      </c>
      <c r="H822">
        <v>726</v>
      </c>
      <c r="I822">
        <v>0</v>
      </c>
      <c r="J822">
        <v>50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18</v>
      </c>
      <c r="S822">
        <v>126</v>
      </c>
      <c r="V822">
        <v>0</v>
      </c>
      <c r="W822">
        <v>902</v>
      </c>
    </row>
    <row r="823" spans="1:23" x14ac:dyDescent="0.25">
      <c r="H823" t="s">
        <v>319</v>
      </c>
    </row>
    <row r="824" spans="1:23" x14ac:dyDescent="0.25">
      <c r="A824">
        <v>409</v>
      </c>
      <c r="B824">
        <v>10068</v>
      </c>
      <c r="C824" t="s">
        <v>340</v>
      </c>
      <c r="D824" t="s">
        <v>680</v>
      </c>
      <c r="E824" t="s">
        <v>161</v>
      </c>
      <c r="F824" t="s">
        <v>1574</v>
      </c>
      <c r="G824" t="str">
        <f>"200801001095"</f>
        <v>200801001095</v>
      </c>
      <c r="H824">
        <v>891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V824">
        <v>0</v>
      </c>
      <c r="W824">
        <v>891</v>
      </c>
    </row>
    <row r="825" spans="1:23" x14ac:dyDescent="0.25">
      <c r="H825" t="s">
        <v>1575</v>
      </c>
    </row>
    <row r="826" spans="1:23" x14ac:dyDescent="0.25">
      <c r="A826">
        <v>410</v>
      </c>
      <c r="B826">
        <v>7515</v>
      </c>
      <c r="C826" t="s">
        <v>1576</v>
      </c>
      <c r="D826" t="s">
        <v>1577</v>
      </c>
      <c r="E826" t="s">
        <v>120</v>
      </c>
      <c r="F826" t="s">
        <v>1578</v>
      </c>
      <c r="G826" t="str">
        <f>"00026580"</f>
        <v>00026580</v>
      </c>
      <c r="H826">
        <v>891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V826">
        <v>0</v>
      </c>
      <c r="W826">
        <v>891</v>
      </c>
    </row>
    <row r="827" spans="1:23" x14ac:dyDescent="0.25">
      <c r="H827" t="s">
        <v>1579</v>
      </c>
    </row>
    <row r="828" spans="1:23" x14ac:dyDescent="0.25">
      <c r="A828">
        <v>411</v>
      </c>
      <c r="B828">
        <v>7898</v>
      </c>
      <c r="C828" t="s">
        <v>1580</v>
      </c>
      <c r="D828" t="s">
        <v>14</v>
      </c>
      <c r="E828" t="s">
        <v>35</v>
      </c>
      <c r="F828" t="s">
        <v>1581</v>
      </c>
      <c r="G828" t="str">
        <f>"00039881"</f>
        <v>00039881</v>
      </c>
      <c r="H828">
        <v>550</v>
      </c>
      <c r="I828">
        <v>150</v>
      </c>
      <c r="J828">
        <v>30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23</v>
      </c>
      <c r="S828">
        <v>161</v>
      </c>
      <c r="V828">
        <v>0</v>
      </c>
      <c r="W828">
        <v>891</v>
      </c>
    </row>
    <row r="829" spans="1:23" x14ac:dyDescent="0.25">
      <c r="H829" t="s">
        <v>1582</v>
      </c>
    </row>
    <row r="830" spans="1:23" x14ac:dyDescent="0.25">
      <c r="A830">
        <v>412</v>
      </c>
      <c r="B830">
        <v>5851</v>
      </c>
      <c r="C830" t="s">
        <v>1583</v>
      </c>
      <c r="D830" t="s">
        <v>893</v>
      </c>
      <c r="E830" t="s">
        <v>22</v>
      </c>
      <c r="F830" t="s">
        <v>1584</v>
      </c>
      <c r="G830" t="str">
        <f>"201406012020"</f>
        <v>201406012020</v>
      </c>
      <c r="H830" t="s">
        <v>761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S830">
        <v>0</v>
      </c>
      <c r="V830">
        <v>0</v>
      </c>
      <c r="W830" t="s">
        <v>761</v>
      </c>
    </row>
    <row r="831" spans="1:23" x14ac:dyDescent="0.25">
      <c r="H831" t="s">
        <v>1585</v>
      </c>
    </row>
    <row r="832" spans="1:23" x14ac:dyDescent="0.25">
      <c r="A832">
        <v>413</v>
      </c>
      <c r="B832">
        <v>7587</v>
      </c>
      <c r="C832" t="s">
        <v>1586</v>
      </c>
      <c r="D832" t="s">
        <v>185</v>
      </c>
      <c r="E832" t="s">
        <v>22</v>
      </c>
      <c r="F832" t="s">
        <v>1587</v>
      </c>
      <c r="G832" t="str">
        <f>"00067057"</f>
        <v>00067057</v>
      </c>
      <c r="H832" t="s">
        <v>1588</v>
      </c>
      <c r="I832">
        <v>150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S832">
        <v>0</v>
      </c>
      <c r="V832">
        <v>0</v>
      </c>
      <c r="W832" t="s">
        <v>1589</v>
      </c>
    </row>
    <row r="833" spans="1:23" x14ac:dyDescent="0.25">
      <c r="H833" t="s">
        <v>152</v>
      </c>
    </row>
    <row r="834" spans="1:23" x14ac:dyDescent="0.25">
      <c r="A834">
        <v>414</v>
      </c>
      <c r="B834">
        <v>7683</v>
      </c>
      <c r="C834" t="s">
        <v>1590</v>
      </c>
      <c r="D834" t="s">
        <v>1439</v>
      </c>
      <c r="E834" t="s">
        <v>190</v>
      </c>
      <c r="F834" t="s">
        <v>1591</v>
      </c>
      <c r="G834" t="str">
        <f>"00043556"</f>
        <v>00043556</v>
      </c>
      <c r="H834">
        <v>605</v>
      </c>
      <c r="I834">
        <v>0</v>
      </c>
      <c r="J834">
        <v>70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30</v>
      </c>
      <c r="S834">
        <v>210</v>
      </c>
      <c r="V834">
        <v>0</v>
      </c>
      <c r="W834">
        <v>885</v>
      </c>
    </row>
    <row r="835" spans="1:23" x14ac:dyDescent="0.25">
      <c r="H835" t="s">
        <v>1592</v>
      </c>
    </row>
    <row r="836" spans="1:23" x14ac:dyDescent="0.25">
      <c r="A836">
        <v>415</v>
      </c>
      <c r="B836">
        <v>7683</v>
      </c>
      <c r="C836" t="s">
        <v>1590</v>
      </c>
      <c r="D836" t="s">
        <v>1439</v>
      </c>
      <c r="E836" t="s">
        <v>190</v>
      </c>
      <c r="F836" t="s">
        <v>1591</v>
      </c>
      <c r="G836" t="str">
        <f>"00043556"</f>
        <v>00043556</v>
      </c>
      <c r="H836">
        <v>605</v>
      </c>
      <c r="I836">
        <v>0</v>
      </c>
      <c r="J836">
        <v>70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30</v>
      </c>
      <c r="S836">
        <v>210</v>
      </c>
      <c r="T836">
        <v>6</v>
      </c>
      <c r="U836" t="s">
        <v>1593</v>
      </c>
      <c r="V836">
        <v>0</v>
      </c>
      <c r="W836">
        <v>885</v>
      </c>
    </row>
    <row r="837" spans="1:23" x14ac:dyDescent="0.25">
      <c r="H837" t="s">
        <v>1592</v>
      </c>
    </row>
    <row r="838" spans="1:23" x14ac:dyDescent="0.25">
      <c r="A838">
        <v>416</v>
      </c>
      <c r="B838">
        <v>10172</v>
      </c>
      <c r="C838" t="s">
        <v>1046</v>
      </c>
      <c r="D838" t="s">
        <v>1047</v>
      </c>
      <c r="E838" t="s">
        <v>22</v>
      </c>
      <c r="F838" t="s">
        <v>1048</v>
      </c>
      <c r="G838" t="str">
        <f>"201511032718"</f>
        <v>201511032718</v>
      </c>
      <c r="H838" t="s">
        <v>199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V838">
        <v>0</v>
      </c>
      <c r="W838" t="s">
        <v>199</v>
      </c>
    </row>
    <row r="839" spans="1:23" x14ac:dyDescent="0.25">
      <c r="H839" t="s">
        <v>1050</v>
      </c>
    </row>
    <row r="840" spans="1:23" x14ac:dyDescent="0.25">
      <c r="A840">
        <v>417</v>
      </c>
      <c r="B840">
        <v>9824</v>
      </c>
      <c r="C840" t="s">
        <v>1594</v>
      </c>
      <c r="D840" t="s">
        <v>1595</v>
      </c>
      <c r="E840" t="s">
        <v>313</v>
      </c>
      <c r="F840" t="s">
        <v>1596</v>
      </c>
      <c r="G840" t="str">
        <f>"201410001890"</f>
        <v>201410001890</v>
      </c>
      <c r="H840" t="s">
        <v>199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V840">
        <v>0</v>
      </c>
      <c r="W840" t="s">
        <v>199</v>
      </c>
    </row>
    <row r="841" spans="1:23" x14ac:dyDescent="0.25">
      <c r="H841" t="s">
        <v>1597</v>
      </c>
    </row>
    <row r="842" spans="1:23" x14ac:dyDescent="0.25">
      <c r="A842">
        <v>418</v>
      </c>
      <c r="B842">
        <v>1802</v>
      </c>
      <c r="C842" t="s">
        <v>1598</v>
      </c>
      <c r="D842" t="s">
        <v>154</v>
      </c>
      <c r="E842" t="s">
        <v>197</v>
      </c>
      <c r="F842" t="s">
        <v>1599</v>
      </c>
      <c r="G842" t="str">
        <f>"00043070"</f>
        <v>00043070</v>
      </c>
      <c r="H842">
        <v>770</v>
      </c>
      <c r="I842">
        <v>0</v>
      </c>
      <c r="J842">
        <v>30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12</v>
      </c>
      <c r="S842">
        <v>84</v>
      </c>
      <c r="V842">
        <v>2</v>
      </c>
      <c r="W842">
        <v>884</v>
      </c>
    </row>
    <row r="843" spans="1:23" x14ac:dyDescent="0.25">
      <c r="H843" t="s">
        <v>1600</v>
      </c>
    </row>
    <row r="844" spans="1:23" x14ac:dyDescent="0.25">
      <c r="A844">
        <v>419</v>
      </c>
      <c r="B844">
        <v>2997</v>
      </c>
      <c r="C844" t="s">
        <v>1601</v>
      </c>
      <c r="D844" t="s">
        <v>66</v>
      </c>
      <c r="E844" t="s">
        <v>171</v>
      </c>
      <c r="F844" t="s">
        <v>1602</v>
      </c>
      <c r="G844" t="str">
        <f>"00027467"</f>
        <v>00027467</v>
      </c>
      <c r="H844">
        <v>715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24</v>
      </c>
      <c r="S844">
        <v>168</v>
      </c>
      <c r="V844">
        <v>0</v>
      </c>
      <c r="W844">
        <v>883</v>
      </c>
    </row>
    <row r="845" spans="1:23" x14ac:dyDescent="0.25">
      <c r="H845" t="s">
        <v>1603</v>
      </c>
    </row>
    <row r="846" spans="1:23" x14ac:dyDescent="0.25">
      <c r="A846">
        <v>420</v>
      </c>
      <c r="B846">
        <v>1321</v>
      </c>
      <c r="C846" t="s">
        <v>526</v>
      </c>
      <c r="D846" t="s">
        <v>71</v>
      </c>
      <c r="E846" t="s">
        <v>129</v>
      </c>
      <c r="F846" t="s">
        <v>1604</v>
      </c>
      <c r="G846" t="str">
        <f>"201507004942"</f>
        <v>201507004942</v>
      </c>
      <c r="H846">
        <v>880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6</v>
      </c>
      <c r="U846">
        <v>896</v>
      </c>
      <c r="V846">
        <v>0</v>
      </c>
      <c r="W846">
        <v>880</v>
      </c>
    </row>
    <row r="847" spans="1:23" x14ac:dyDescent="0.25">
      <c r="H847" t="s">
        <v>1605</v>
      </c>
    </row>
    <row r="848" spans="1:23" x14ac:dyDescent="0.25">
      <c r="A848">
        <v>421</v>
      </c>
      <c r="B848">
        <v>1321</v>
      </c>
      <c r="C848" t="s">
        <v>526</v>
      </c>
      <c r="D848" t="s">
        <v>71</v>
      </c>
      <c r="E848" t="s">
        <v>129</v>
      </c>
      <c r="F848" t="s">
        <v>1604</v>
      </c>
      <c r="G848" t="str">
        <f>"201507004942"</f>
        <v>201507004942</v>
      </c>
      <c r="H848">
        <v>880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0</v>
      </c>
      <c r="V848">
        <v>0</v>
      </c>
      <c r="W848">
        <v>880</v>
      </c>
    </row>
    <row r="849" spans="1:23" x14ac:dyDescent="0.25">
      <c r="H849" t="s">
        <v>1605</v>
      </c>
    </row>
    <row r="850" spans="1:23" x14ac:dyDescent="0.25">
      <c r="A850">
        <v>422</v>
      </c>
      <c r="B850">
        <v>6889</v>
      </c>
      <c r="C850" t="s">
        <v>1606</v>
      </c>
      <c r="D850" t="s">
        <v>1607</v>
      </c>
      <c r="E850" t="s">
        <v>250</v>
      </c>
      <c r="F850" t="s">
        <v>1608</v>
      </c>
      <c r="G850" t="str">
        <f>"201511032511"</f>
        <v>201511032511</v>
      </c>
      <c r="H850">
        <v>660</v>
      </c>
      <c r="I850">
        <v>150</v>
      </c>
      <c r="J850">
        <v>70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6</v>
      </c>
      <c r="U850">
        <v>894</v>
      </c>
      <c r="V850">
        <v>0</v>
      </c>
      <c r="W850">
        <v>880</v>
      </c>
    </row>
    <row r="851" spans="1:23" x14ac:dyDescent="0.25">
      <c r="H851" t="s">
        <v>1609</v>
      </c>
    </row>
    <row r="852" spans="1:23" x14ac:dyDescent="0.25">
      <c r="A852">
        <v>423</v>
      </c>
      <c r="B852">
        <v>6889</v>
      </c>
      <c r="C852" t="s">
        <v>1606</v>
      </c>
      <c r="D852" t="s">
        <v>1607</v>
      </c>
      <c r="E852" t="s">
        <v>250</v>
      </c>
      <c r="F852" t="s">
        <v>1608</v>
      </c>
      <c r="G852" t="str">
        <f>"201511032511"</f>
        <v>201511032511</v>
      </c>
      <c r="H852">
        <v>660</v>
      </c>
      <c r="I852">
        <v>150</v>
      </c>
      <c r="J852">
        <v>70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V852">
        <v>0</v>
      </c>
      <c r="W852">
        <v>880</v>
      </c>
    </row>
    <row r="853" spans="1:23" x14ac:dyDescent="0.25">
      <c r="H853" t="s">
        <v>1609</v>
      </c>
    </row>
    <row r="854" spans="1:23" x14ac:dyDescent="0.25">
      <c r="A854">
        <v>424</v>
      </c>
      <c r="B854">
        <v>4819</v>
      </c>
      <c r="C854" t="s">
        <v>253</v>
      </c>
      <c r="D854" t="s">
        <v>1610</v>
      </c>
      <c r="E854" t="s">
        <v>115</v>
      </c>
      <c r="F854" t="s">
        <v>1611</v>
      </c>
      <c r="G854" t="str">
        <f>"00047060"</f>
        <v>00047060</v>
      </c>
      <c r="H854" t="s">
        <v>1612</v>
      </c>
      <c r="I854">
        <v>0</v>
      </c>
      <c r="J854">
        <v>0</v>
      </c>
      <c r="K854">
        <v>50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V854">
        <v>0</v>
      </c>
      <c r="W854" t="s">
        <v>1613</v>
      </c>
    </row>
    <row r="855" spans="1:23" x14ac:dyDescent="0.25">
      <c r="H855" t="s">
        <v>319</v>
      </c>
    </row>
    <row r="856" spans="1:23" x14ac:dyDescent="0.25">
      <c r="A856">
        <v>425</v>
      </c>
      <c r="B856">
        <v>7410</v>
      </c>
      <c r="C856" t="s">
        <v>1614</v>
      </c>
      <c r="D856" t="s">
        <v>14</v>
      </c>
      <c r="E856" t="s">
        <v>22</v>
      </c>
      <c r="F856" t="s">
        <v>1615</v>
      </c>
      <c r="G856" t="str">
        <f>"00068677"</f>
        <v>00068677</v>
      </c>
      <c r="H856">
        <v>825</v>
      </c>
      <c r="I856">
        <v>0</v>
      </c>
      <c r="J856">
        <v>50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V856">
        <v>0</v>
      </c>
      <c r="W856">
        <v>875</v>
      </c>
    </row>
    <row r="857" spans="1:23" x14ac:dyDescent="0.25">
      <c r="H857" t="s">
        <v>1616</v>
      </c>
    </row>
    <row r="858" spans="1:23" x14ac:dyDescent="0.25">
      <c r="A858">
        <v>426</v>
      </c>
      <c r="B858">
        <v>2596</v>
      </c>
      <c r="C858" t="s">
        <v>1617</v>
      </c>
      <c r="D858" t="s">
        <v>401</v>
      </c>
      <c r="E858" t="s">
        <v>42</v>
      </c>
      <c r="F858" t="s">
        <v>1618</v>
      </c>
      <c r="G858" t="str">
        <f>"00047785"</f>
        <v>00047785</v>
      </c>
      <c r="H858" t="s">
        <v>1619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V858">
        <v>2</v>
      </c>
      <c r="W858" t="s">
        <v>1619</v>
      </c>
    </row>
    <row r="859" spans="1:23" x14ac:dyDescent="0.25">
      <c r="H859" t="s">
        <v>1620</v>
      </c>
    </row>
    <row r="860" spans="1:23" x14ac:dyDescent="0.25">
      <c r="A860">
        <v>427</v>
      </c>
      <c r="B860">
        <v>1244</v>
      </c>
      <c r="C860" t="s">
        <v>1621</v>
      </c>
      <c r="D860" t="s">
        <v>301</v>
      </c>
      <c r="E860" t="s">
        <v>313</v>
      </c>
      <c r="F860" t="s">
        <v>1622</v>
      </c>
      <c r="G860" t="str">
        <f>"00046615"</f>
        <v>00046615</v>
      </c>
      <c r="H860">
        <v>825</v>
      </c>
      <c r="I860">
        <v>0</v>
      </c>
      <c r="J860">
        <v>0</v>
      </c>
      <c r="K860">
        <v>0</v>
      </c>
      <c r="L860">
        <v>30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V860">
        <v>2</v>
      </c>
      <c r="W860">
        <v>855</v>
      </c>
    </row>
    <row r="861" spans="1:23" x14ac:dyDescent="0.25">
      <c r="H861" t="s">
        <v>1623</v>
      </c>
    </row>
    <row r="862" spans="1:23" x14ac:dyDescent="0.25">
      <c r="A862">
        <v>428</v>
      </c>
      <c r="B862">
        <v>2490</v>
      </c>
      <c r="C862" t="s">
        <v>1624</v>
      </c>
      <c r="D862" t="s">
        <v>71</v>
      </c>
      <c r="E862" t="s">
        <v>629</v>
      </c>
      <c r="F862" t="s">
        <v>1625</v>
      </c>
      <c r="G862" t="str">
        <f>"00077938"</f>
        <v>00077938</v>
      </c>
      <c r="H862">
        <v>704</v>
      </c>
      <c r="I862">
        <v>150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V862">
        <v>0</v>
      </c>
      <c r="W862">
        <v>854</v>
      </c>
    </row>
    <row r="863" spans="1:23" x14ac:dyDescent="0.25">
      <c r="H863" t="s">
        <v>152</v>
      </c>
    </row>
    <row r="864" spans="1:23" x14ac:dyDescent="0.25">
      <c r="A864">
        <v>429</v>
      </c>
      <c r="B864">
        <v>91</v>
      </c>
      <c r="C864" t="s">
        <v>1626</v>
      </c>
      <c r="D864" t="s">
        <v>1627</v>
      </c>
      <c r="E864" t="s">
        <v>190</v>
      </c>
      <c r="F864" t="s">
        <v>1628</v>
      </c>
      <c r="G864" t="str">
        <f>"00003081"</f>
        <v>00003081</v>
      </c>
      <c r="H864" t="s">
        <v>131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V864">
        <v>0</v>
      </c>
      <c r="W864" t="s">
        <v>131</v>
      </c>
    </row>
    <row r="865" spans="1:23" x14ac:dyDescent="0.25">
      <c r="H865" t="s">
        <v>1629</v>
      </c>
    </row>
    <row r="866" spans="1:23" x14ac:dyDescent="0.25">
      <c r="A866">
        <v>430</v>
      </c>
      <c r="B866">
        <v>2479</v>
      </c>
      <c r="C866" t="s">
        <v>1630</v>
      </c>
      <c r="D866" t="s">
        <v>99</v>
      </c>
      <c r="E866" t="s">
        <v>22</v>
      </c>
      <c r="F866" t="s">
        <v>1631</v>
      </c>
      <c r="G866" t="str">
        <f>"00023269"</f>
        <v>00023269</v>
      </c>
      <c r="H866" t="s">
        <v>1632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13</v>
      </c>
      <c r="S866">
        <v>91</v>
      </c>
      <c r="V866">
        <v>0</v>
      </c>
      <c r="W866" t="s">
        <v>1633</v>
      </c>
    </row>
    <row r="867" spans="1:23" x14ac:dyDescent="0.25">
      <c r="H867" t="s">
        <v>818</v>
      </c>
    </row>
    <row r="868" spans="1:23" x14ac:dyDescent="0.25">
      <c r="A868">
        <v>431</v>
      </c>
      <c r="B868">
        <v>1058</v>
      </c>
      <c r="C868" t="s">
        <v>1634</v>
      </c>
      <c r="D868" t="s">
        <v>675</v>
      </c>
      <c r="E868" t="s">
        <v>676</v>
      </c>
      <c r="F868" t="s">
        <v>1635</v>
      </c>
      <c r="G868" t="str">
        <f>"00027113"</f>
        <v>00027113</v>
      </c>
      <c r="H868">
        <v>605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34</v>
      </c>
      <c r="S868">
        <v>238</v>
      </c>
      <c r="V868">
        <v>0</v>
      </c>
      <c r="W868">
        <v>843</v>
      </c>
    </row>
    <row r="869" spans="1:23" x14ac:dyDescent="0.25">
      <c r="H869" t="s">
        <v>1636</v>
      </c>
    </row>
    <row r="870" spans="1:23" x14ac:dyDescent="0.25">
      <c r="A870">
        <v>432</v>
      </c>
      <c r="B870">
        <v>8226</v>
      </c>
      <c r="C870" t="s">
        <v>1637</v>
      </c>
      <c r="D870" t="s">
        <v>14</v>
      </c>
      <c r="E870" t="s">
        <v>67</v>
      </c>
      <c r="F870" t="s">
        <v>1638</v>
      </c>
      <c r="G870" t="str">
        <f>"00044057"</f>
        <v>00044057</v>
      </c>
      <c r="H870" t="s">
        <v>711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V870">
        <v>0</v>
      </c>
      <c r="W870" t="s">
        <v>711</v>
      </c>
    </row>
    <row r="871" spans="1:23" x14ac:dyDescent="0.25">
      <c r="H871" t="s">
        <v>1639</v>
      </c>
    </row>
    <row r="872" spans="1:23" x14ac:dyDescent="0.25">
      <c r="A872">
        <v>433</v>
      </c>
      <c r="B872">
        <v>2307</v>
      </c>
      <c r="C872" t="s">
        <v>1640</v>
      </c>
      <c r="D872" t="s">
        <v>1641</v>
      </c>
      <c r="E872" t="s">
        <v>1313</v>
      </c>
      <c r="F872" t="s">
        <v>1642</v>
      </c>
      <c r="G872" t="str">
        <f>"00040400"</f>
        <v>00040400</v>
      </c>
      <c r="H872" t="s">
        <v>711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0</v>
      </c>
      <c r="S872">
        <v>0</v>
      </c>
      <c r="V872">
        <v>0</v>
      </c>
      <c r="W872" t="s">
        <v>711</v>
      </c>
    </row>
    <row r="873" spans="1:23" x14ac:dyDescent="0.25">
      <c r="H873" t="s">
        <v>1643</v>
      </c>
    </row>
    <row r="874" spans="1:23" x14ac:dyDescent="0.25">
      <c r="A874">
        <v>434</v>
      </c>
      <c r="B874">
        <v>3228</v>
      </c>
      <c r="C874" t="s">
        <v>340</v>
      </c>
      <c r="D874" t="s">
        <v>1644</v>
      </c>
      <c r="E874" t="s">
        <v>197</v>
      </c>
      <c r="F874" t="s">
        <v>1645</v>
      </c>
      <c r="G874" t="str">
        <f>"00084557"</f>
        <v>00084557</v>
      </c>
      <c r="H874">
        <v>770</v>
      </c>
      <c r="I874">
        <v>0</v>
      </c>
      <c r="J874">
        <v>70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V874">
        <v>2</v>
      </c>
      <c r="W874">
        <v>840</v>
      </c>
    </row>
    <row r="875" spans="1:23" x14ac:dyDescent="0.25">
      <c r="H875" t="s">
        <v>1646</v>
      </c>
    </row>
    <row r="876" spans="1:23" x14ac:dyDescent="0.25">
      <c r="A876">
        <v>435</v>
      </c>
      <c r="B876">
        <v>5618</v>
      </c>
      <c r="C876" t="s">
        <v>1647</v>
      </c>
      <c r="D876" t="s">
        <v>1648</v>
      </c>
      <c r="E876" t="s">
        <v>1649</v>
      </c>
      <c r="F876" t="s">
        <v>1650</v>
      </c>
      <c r="G876" t="str">
        <f>"00074120"</f>
        <v>00074120</v>
      </c>
      <c r="H876">
        <v>660</v>
      </c>
      <c r="I876">
        <v>0</v>
      </c>
      <c r="J876">
        <v>0</v>
      </c>
      <c r="K876">
        <v>0</v>
      </c>
      <c r="L876">
        <v>30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21</v>
      </c>
      <c r="S876">
        <v>147</v>
      </c>
      <c r="V876">
        <v>0</v>
      </c>
      <c r="W876">
        <v>837</v>
      </c>
    </row>
    <row r="877" spans="1:23" x14ac:dyDescent="0.25">
      <c r="H877" t="s">
        <v>1651</v>
      </c>
    </row>
    <row r="878" spans="1:23" x14ac:dyDescent="0.25">
      <c r="A878">
        <v>436</v>
      </c>
      <c r="B878">
        <v>10487</v>
      </c>
      <c r="C878" t="s">
        <v>1652</v>
      </c>
      <c r="D878" t="s">
        <v>71</v>
      </c>
      <c r="E878" t="s">
        <v>60</v>
      </c>
      <c r="F878" t="s">
        <v>1653</v>
      </c>
      <c r="G878" t="str">
        <f>"00085433"</f>
        <v>00085433</v>
      </c>
      <c r="H878">
        <v>682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22</v>
      </c>
      <c r="S878">
        <v>154</v>
      </c>
      <c r="V878">
        <v>2</v>
      </c>
      <c r="W878">
        <v>836</v>
      </c>
    </row>
    <row r="879" spans="1:23" x14ac:dyDescent="0.25">
      <c r="H879">
        <v>890</v>
      </c>
    </row>
    <row r="880" spans="1:23" x14ac:dyDescent="0.25">
      <c r="A880">
        <v>437</v>
      </c>
      <c r="B880">
        <v>977</v>
      </c>
      <c r="C880" t="s">
        <v>1654</v>
      </c>
      <c r="D880" t="s">
        <v>632</v>
      </c>
      <c r="E880" t="s">
        <v>115</v>
      </c>
      <c r="F880" t="s">
        <v>1655</v>
      </c>
      <c r="G880" t="str">
        <f>"201511008875"</f>
        <v>201511008875</v>
      </c>
      <c r="H880" t="s">
        <v>1656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13</v>
      </c>
      <c r="S880">
        <v>91</v>
      </c>
      <c r="V880">
        <v>0</v>
      </c>
      <c r="W880" t="s">
        <v>1657</v>
      </c>
    </row>
    <row r="881" spans="1:23" x14ac:dyDescent="0.25">
      <c r="H881" t="s">
        <v>58</v>
      </c>
    </row>
    <row r="882" spans="1:23" x14ac:dyDescent="0.25">
      <c r="A882">
        <v>438</v>
      </c>
      <c r="B882">
        <v>7790</v>
      </c>
      <c r="C882" t="s">
        <v>1287</v>
      </c>
      <c r="D882" t="s">
        <v>769</v>
      </c>
      <c r="E882" t="s">
        <v>161</v>
      </c>
      <c r="F882" t="s">
        <v>1658</v>
      </c>
      <c r="G882" t="str">
        <f>"00024919"</f>
        <v>00024919</v>
      </c>
      <c r="H882" t="s">
        <v>1659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V882">
        <v>0</v>
      </c>
      <c r="W882" t="s">
        <v>1659</v>
      </c>
    </row>
    <row r="883" spans="1:23" x14ac:dyDescent="0.25">
      <c r="H883">
        <v>882</v>
      </c>
    </row>
    <row r="884" spans="1:23" x14ac:dyDescent="0.25">
      <c r="A884">
        <v>439</v>
      </c>
      <c r="B884">
        <v>8125</v>
      </c>
      <c r="C884" t="s">
        <v>873</v>
      </c>
      <c r="D884" t="s">
        <v>301</v>
      </c>
      <c r="E884" t="s">
        <v>518</v>
      </c>
      <c r="F884" t="s">
        <v>1660</v>
      </c>
      <c r="G884" t="str">
        <f>"00024256"</f>
        <v>00024256</v>
      </c>
      <c r="H884">
        <v>605</v>
      </c>
      <c r="I884">
        <v>150</v>
      </c>
      <c r="J884">
        <v>30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6</v>
      </c>
      <c r="S884">
        <v>42</v>
      </c>
      <c r="V884">
        <v>2</v>
      </c>
      <c r="W884">
        <v>827</v>
      </c>
    </row>
    <row r="885" spans="1:23" x14ac:dyDescent="0.25">
      <c r="H885" t="s">
        <v>1661</v>
      </c>
    </row>
    <row r="886" spans="1:23" x14ac:dyDescent="0.25">
      <c r="A886">
        <v>440</v>
      </c>
      <c r="B886">
        <v>2909</v>
      </c>
      <c r="C886" t="s">
        <v>1662</v>
      </c>
      <c r="D886" t="s">
        <v>1663</v>
      </c>
      <c r="E886" t="s">
        <v>455</v>
      </c>
      <c r="F886" t="s">
        <v>1664</v>
      </c>
      <c r="G886" t="str">
        <f>"201507001152"</f>
        <v>201507001152</v>
      </c>
      <c r="H886">
        <v>770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8</v>
      </c>
      <c r="S886">
        <v>56</v>
      </c>
      <c r="V886">
        <v>0</v>
      </c>
      <c r="W886">
        <v>826</v>
      </c>
    </row>
    <row r="887" spans="1:23" x14ac:dyDescent="0.25">
      <c r="H887" t="s">
        <v>1665</v>
      </c>
    </row>
    <row r="888" spans="1:23" x14ac:dyDescent="0.25">
      <c r="A888">
        <v>441</v>
      </c>
      <c r="B888">
        <v>2909</v>
      </c>
      <c r="C888" t="s">
        <v>1662</v>
      </c>
      <c r="D888" t="s">
        <v>1663</v>
      </c>
      <c r="E888" t="s">
        <v>455</v>
      </c>
      <c r="F888" t="s">
        <v>1664</v>
      </c>
      <c r="G888" t="str">
        <f>"201507001152"</f>
        <v>201507001152</v>
      </c>
      <c r="H888">
        <v>770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8</v>
      </c>
      <c r="S888">
        <v>56</v>
      </c>
      <c r="T888">
        <v>6</v>
      </c>
      <c r="U888" t="s">
        <v>105</v>
      </c>
      <c r="V888">
        <v>0</v>
      </c>
      <c r="W888">
        <v>826</v>
      </c>
    </row>
    <row r="889" spans="1:23" x14ac:dyDescent="0.25">
      <c r="H889" t="s">
        <v>1665</v>
      </c>
    </row>
    <row r="890" spans="1:23" x14ac:dyDescent="0.25">
      <c r="A890">
        <v>442</v>
      </c>
      <c r="B890">
        <v>9223</v>
      </c>
      <c r="C890" t="s">
        <v>1666</v>
      </c>
      <c r="D890" t="s">
        <v>607</v>
      </c>
      <c r="E890" t="s">
        <v>120</v>
      </c>
      <c r="F890" t="s">
        <v>1667</v>
      </c>
      <c r="G890" t="str">
        <f>"201511024848"</f>
        <v>201511024848</v>
      </c>
      <c r="H890">
        <v>825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V890">
        <v>0</v>
      </c>
      <c r="W890">
        <v>825</v>
      </c>
    </row>
    <row r="891" spans="1:23" x14ac:dyDescent="0.25">
      <c r="H891" t="s">
        <v>1668</v>
      </c>
    </row>
    <row r="892" spans="1:23" x14ac:dyDescent="0.25">
      <c r="A892">
        <v>443</v>
      </c>
      <c r="B892">
        <v>8863</v>
      </c>
      <c r="C892" t="s">
        <v>1669</v>
      </c>
      <c r="D892" t="s">
        <v>60</v>
      </c>
      <c r="E892" t="s">
        <v>190</v>
      </c>
      <c r="F892" t="s">
        <v>1670</v>
      </c>
      <c r="G892" t="str">
        <f>"00070000"</f>
        <v>00070000</v>
      </c>
      <c r="H892" t="s">
        <v>583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5</v>
      </c>
      <c r="S892">
        <v>35</v>
      </c>
      <c r="V892">
        <v>0</v>
      </c>
      <c r="W892" t="s">
        <v>1671</v>
      </c>
    </row>
    <row r="893" spans="1:23" x14ac:dyDescent="0.25">
      <c r="H893" t="s">
        <v>319</v>
      </c>
    </row>
    <row r="894" spans="1:23" x14ac:dyDescent="0.25">
      <c r="A894">
        <v>444</v>
      </c>
      <c r="B894">
        <v>2268</v>
      </c>
      <c r="C894" t="s">
        <v>454</v>
      </c>
      <c r="D894" t="s">
        <v>1117</v>
      </c>
      <c r="E894" t="s">
        <v>455</v>
      </c>
      <c r="F894" t="s">
        <v>1672</v>
      </c>
      <c r="G894" t="str">
        <f>"201511034725"</f>
        <v>201511034725</v>
      </c>
      <c r="H894" t="s">
        <v>298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6</v>
      </c>
      <c r="S894">
        <v>42</v>
      </c>
      <c r="V894">
        <v>0</v>
      </c>
      <c r="W894" t="s">
        <v>1673</v>
      </c>
    </row>
    <row r="895" spans="1:23" x14ac:dyDescent="0.25">
      <c r="H895" t="s">
        <v>1674</v>
      </c>
    </row>
    <row r="896" spans="1:23" x14ac:dyDescent="0.25">
      <c r="A896">
        <v>445</v>
      </c>
      <c r="B896">
        <v>3810</v>
      </c>
      <c r="C896" t="s">
        <v>1675</v>
      </c>
      <c r="D896" t="s">
        <v>632</v>
      </c>
      <c r="E896" t="s">
        <v>42</v>
      </c>
      <c r="F896" t="s">
        <v>1676</v>
      </c>
      <c r="G896" t="str">
        <f>"200712000937"</f>
        <v>200712000937</v>
      </c>
      <c r="H896">
        <v>605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28</v>
      </c>
      <c r="S896">
        <v>196</v>
      </c>
      <c r="V896">
        <v>2</v>
      </c>
      <c r="W896">
        <v>801</v>
      </c>
    </row>
    <row r="897" spans="1:23" x14ac:dyDescent="0.25">
      <c r="H897" t="s">
        <v>1677</v>
      </c>
    </row>
    <row r="898" spans="1:23" x14ac:dyDescent="0.25">
      <c r="A898">
        <v>446</v>
      </c>
      <c r="B898">
        <v>9709</v>
      </c>
      <c r="C898" t="s">
        <v>1678</v>
      </c>
      <c r="D898" t="s">
        <v>14</v>
      </c>
      <c r="E898" t="s">
        <v>722</v>
      </c>
      <c r="F898" t="s">
        <v>1679</v>
      </c>
      <c r="G898" t="str">
        <f>"00016228"</f>
        <v>00016228</v>
      </c>
      <c r="H898">
        <v>770</v>
      </c>
      <c r="I898">
        <v>0</v>
      </c>
      <c r="J898">
        <v>30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0</v>
      </c>
      <c r="V898">
        <v>2</v>
      </c>
      <c r="W898">
        <v>800</v>
      </c>
    </row>
    <row r="899" spans="1:23" x14ac:dyDescent="0.25">
      <c r="H899" t="s">
        <v>1680</v>
      </c>
    </row>
    <row r="900" spans="1:23" x14ac:dyDescent="0.25">
      <c r="A900">
        <v>447</v>
      </c>
      <c r="B900">
        <v>3261</v>
      </c>
      <c r="C900" t="s">
        <v>1681</v>
      </c>
      <c r="D900" t="s">
        <v>722</v>
      </c>
      <c r="E900" t="s">
        <v>208</v>
      </c>
      <c r="F900" t="s">
        <v>1682</v>
      </c>
      <c r="G900" t="str">
        <f>"00042104"</f>
        <v>00042104</v>
      </c>
      <c r="H900">
        <v>649</v>
      </c>
      <c r="I900">
        <v>150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V900">
        <v>2</v>
      </c>
      <c r="W900">
        <v>799</v>
      </c>
    </row>
    <row r="901" spans="1:23" x14ac:dyDescent="0.25">
      <c r="H901" t="s">
        <v>1683</v>
      </c>
    </row>
    <row r="902" spans="1:23" x14ac:dyDescent="0.25">
      <c r="A902">
        <v>448</v>
      </c>
      <c r="B902">
        <v>2725</v>
      </c>
      <c r="C902" t="s">
        <v>1684</v>
      </c>
      <c r="D902" t="s">
        <v>863</v>
      </c>
      <c r="E902" t="s">
        <v>22</v>
      </c>
      <c r="F902" t="s">
        <v>1685</v>
      </c>
      <c r="G902" t="str">
        <f>"00047366"</f>
        <v>00047366</v>
      </c>
      <c r="H902" t="s">
        <v>1686</v>
      </c>
      <c r="I902">
        <v>0</v>
      </c>
      <c r="J902">
        <v>30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V902">
        <v>0</v>
      </c>
      <c r="W902" t="s">
        <v>1687</v>
      </c>
    </row>
    <row r="903" spans="1:23" x14ac:dyDescent="0.25">
      <c r="H903" t="s">
        <v>1688</v>
      </c>
    </row>
    <row r="904" spans="1:23" x14ac:dyDescent="0.25">
      <c r="A904">
        <v>449</v>
      </c>
      <c r="B904">
        <v>4290</v>
      </c>
      <c r="C904" t="s">
        <v>1689</v>
      </c>
      <c r="D904" t="s">
        <v>154</v>
      </c>
      <c r="E904" t="s">
        <v>42</v>
      </c>
      <c r="F904" t="s">
        <v>1690</v>
      </c>
      <c r="G904" t="str">
        <f>"00090366"</f>
        <v>00090366</v>
      </c>
      <c r="H904" t="s">
        <v>1691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V904">
        <v>0</v>
      </c>
      <c r="W904" t="s">
        <v>1691</v>
      </c>
    </row>
    <row r="905" spans="1:23" x14ac:dyDescent="0.25">
      <c r="H905" t="s">
        <v>365</v>
      </c>
    </row>
    <row r="906" spans="1:23" x14ac:dyDescent="0.25">
      <c r="A906">
        <v>450</v>
      </c>
      <c r="B906">
        <v>7344</v>
      </c>
      <c r="C906" t="s">
        <v>1692</v>
      </c>
      <c r="D906" t="s">
        <v>1693</v>
      </c>
      <c r="E906" t="s">
        <v>60</v>
      </c>
      <c r="F906" t="s">
        <v>1694</v>
      </c>
      <c r="G906" t="str">
        <f>"00085177"</f>
        <v>00085177</v>
      </c>
      <c r="H906">
        <v>748</v>
      </c>
      <c r="I906">
        <v>0</v>
      </c>
      <c r="J906">
        <v>30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V906">
        <v>0</v>
      </c>
      <c r="W906">
        <v>778</v>
      </c>
    </row>
    <row r="907" spans="1:23" x14ac:dyDescent="0.25">
      <c r="H907" t="s">
        <v>1695</v>
      </c>
    </row>
    <row r="908" spans="1:23" x14ac:dyDescent="0.25">
      <c r="A908">
        <v>451</v>
      </c>
      <c r="B908">
        <v>5815</v>
      </c>
      <c r="C908" t="s">
        <v>1696</v>
      </c>
      <c r="D908" t="s">
        <v>1697</v>
      </c>
      <c r="E908" t="s">
        <v>1698</v>
      </c>
      <c r="F908" t="s">
        <v>1699</v>
      </c>
      <c r="G908" t="str">
        <f>"00062903"</f>
        <v>00062903</v>
      </c>
      <c r="H908" t="s">
        <v>1656</v>
      </c>
      <c r="I908">
        <v>0</v>
      </c>
      <c r="J908">
        <v>30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V908">
        <v>0</v>
      </c>
      <c r="W908" t="s">
        <v>1700</v>
      </c>
    </row>
    <row r="909" spans="1:23" x14ac:dyDescent="0.25">
      <c r="H909" t="s">
        <v>1683</v>
      </c>
    </row>
    <row r="910" spans="1:23" x14ac:dyDescent="0.25">
      <c r="A910">
        <v>452</v>
      </c>
      <c r="B910">
        <v>1298</v>
      </c>
      <c r="C910" t="s">
        <v>88</v>
      </c>
      <c r="D910" t="s">
        <v>227</v>
      </c>
      <c r="E910" t="s">
        <v>129</v>
      </c>
      <c r="F910" t="s">
        <v>1701</v>
      </c>
      <c r="G910" t="str">
        <f>"00021713"</f>
        <v>00021713</v>
      </c>
      <c r="H910">
        <v>770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V910">
        <v>2</v>
      </c>
      <c r="W910">
        <v>770</v>
      </c>
    </row>
    <row r="911" spans="1:23" x14ac:dyDescent="0.25">
      <c r="H911" t="s">
        <v>1702</v>
      </c>
    </row>
    <row r="912" spans="1:23" x14ac:dyDescent="0.25">
      <c r="A912">
        <v>453</v>
      </c>
      <c r="B912">
        <v>626</v>
      </c>
      <c r="C912" t="s">
        <v>1703</v>
      </c>
      <c r="D912" t="s">
        <v>190</v>
      </c>
      <c r="E912" t="s">
        <v>35</v>
      </c>
      <c r="F912" t="s">
        <v>1704</v>
      </c>
      <c r="G912" t="str">
        <f>"00031316"</f>
        <v>00031316</v>
      </c>
      <c r="H912">
        <v>770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V912">
        <v>0</v>
      </c>
      <c r="W912">
        <v>770</v>
      </c>
    </row>
    <row r="913" spans="1:23" x14ac:dyDescent="0.25">
      <c r="H913" t="s">
        <v>1705</v>
      </c>
    </row>
    <row r="914" spans="1:23" x14ac:dyDescent="0.25">
      <c r="A914">
        <v>454</v>
      </c>
      <c r="B914">
        <v>7228</v>
      </c>
      <c r="C914" t="s">
        <v>1706</v>
      </c>
      <c r="D914" t="s">
        <v>1707</v>
      </c>
      <c r="E914" t="s">
        <v>1708</v>
      </c>
      <c r="F914" t="s">
        <v>1709</v>
      </c>
      <c r="G914" t="str">
        <f>"00050323"</f>
        <v>00050323</v>
      </c>
      <c r="H914">
        <v>770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V914">
        <v>0</v>
      </c>
      <c r="W914">
        <v>770</v>
      </c>
    </row>
    <row r="915" spans="1:23" x14ac:dyDescent="0.25">
      <c r="H915" t="s">
        <v>365</v>
      </c>
    </row>
    <row r="916" spans="1:23" x14ac:dyDescent="0.25">
      <c r="A916">
        <v>455</v>
      </c>
      <c r="B916">
        <v>4419</v>
      </c>
      <c r="C916" t="s">
        <v>1710</v>
      </c>
      <c r="D916" t="s">
        <v>126</v>
      </c>
      <c r="E916" t="s">
        <v>239</v>
      </c>
      <c r="F916" t="s">
        <v>1711</v>
      </c>
      <c r="G916" t="str">
        <f>"00022472"</f>
        <v>00022472</v>
      </c>
      <c r="H916">
        <v>770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V916">
        <v>0</v>
      </c>
      <c r="W916">
        <v>770</v>
      </c>
    </row>
    <row r="917" spans="1:23" x14ac:dyDescent="0.25">
      <c r="H917">
        <v>893</v>
      </c>
    </row>
    <row r="918" spans="1:23" x14ac:dyDescent="0.25">
      <c r="A918">
        <v>456</v>
      </c>
      <c r="B918">
        <v>8916</v>
      </c>
      <c r="C918" t="s">
        <v>1712</v>
      </c>
      <c r="D918" t="s">
        <v>705</v>
      </c>
      <c r="E918" t="s">
        <v>722</v>
      </c>
      <c r="F918" t="s">
        <v>1713</v>
      </c>
      <c r="G918" t="str">
        <f>"201511034989"</f>
        <v>201511034989</v>
      </c>
      <c r="H918">
        <v>550</v>
      </c>
      <c r="I918">
        <v>150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70</v>
      </c>
      <c r="P918">
        <v>0</v>
      </c>
      <c r="Q918">
        <v>0</v>
      </c>
      <c r="R918">
        <v>0</v>
      </c>
      <c r="S918">
        <v>0</v>
      </c>
      <c r="V918">
        <v>0</v>
      </c>
      <c r="W918">
        <v>770</v>
      </c>
    </row>
    <row r="919" spans="1:23" x14ac:dyDescent="0.25">
      <c r="H919" t="s">
        <v>1714</v>
      </c>
    </row>
    <row r="920" spans="1:23" x14ac:dyDescent="0.25">
      <c r="A920">
        <v>457</v>
      </c>
      <c r="B920">
        <v>6759</v>
      </c>
      <c r="C920" t="s">
        <v>1715</v>
      </c>
      <c r="D920" t="s">
        <v>67</v>
      </c>
      <c r="E920" t="s">
        <v>35</v>
      </c>
      <c r="F920" t="s">
        <v>1716</v>
      </c>
      <c r="G920" t="str">
        <f>"201511041905"</f>
        <v>201511041905</v>
      </c>
      <c r="H920">
        <v>605</v>
      </c>
      <c r="I920">
        <v>150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2</v>
      </c>
      <c r="S920">
        <v>14</v>
      </c>
      <c r="V920">
        <v>1</v>
      </c>
      <c r="W920">
        <v>769</v>
      </c>
    </row>
    <row r="921" spans="1:23" x14ac:dyDescent="0.25">
      <c r="H921" t="s">
        <v>339</v>
      </c>
    </row>
    <row r="922" spans="1:23" x14ac:dyDescent="0.25">
      <c r="A922">
        <v>458</v>
      </c>
      <c r="B922">
        <v>4114</v>
      </c>
      <c r="C922" t="s">
        <v>643</v>
      </c>
      <c r="D922" t="s">
        <v>644</v>
      </c>
      <c r="E922" t="s">
        <v>29</v>
      </c>
      <c r="F922" t="s">
        <v>645</v>
      </c>
      <c r="G922" t="str">
        <f>"00039851"</f>
        <v>00039851</v>
      </c>
      <c r="H922" t="s">
        <v>646</v>
      </c>
      <c r="I922">
        <v>0</v>
      </c>
      <c r="J922">
        <v>30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V922">
        <v>0</v>
      </c>
      <c r="W922" t="s">
        <v>1717</v>
      </c>
    </row>
    <row r="923" spans="1:23" x14ac:dyDescent="0.25">
      <c r="H923" t="s">
        <v>648</v>
      </c>
    </row>
    <row r="924" spans="1:23" x14ac:dyDescent="0.25">
      <c r="A924">
        <v>459</v>
      </c>
      <c r="B924">
        <v>2429</v>
      </c>
      <c r="C924" t="s">
        <v>1718</v>
      </c>
      <c r="D924" t="s">
        <v>1719</v>
      </c>
      <c r="E924" t="s">
        <v>1720</v>
      </c>
      <c r="F924">
        <v>600306357</v>
      </c>
      <c r="G924" t="str">
        <f>"00030143"</f>
        <v>00030143</v>
      </c>
      <c r="H924" t="s">
        <v>1721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V924">
        <v>0</v>
      </c>
      <c r="W924" t="s">
        <v>1721</v>
      </c>
    </row>
    <row r="925" spans="1:23" x14ac:dyDescent="0.25">
      <c r="H925" t="s">
        <v>1722</v>
      </c>
    </row>
    <row r="926" spans="1:23" x14ac:dyDescent="0.25">
      <c r="A926">
        <v>460</v>
      </c>
      <c r="B926">
        <v>3081</v>
      </c>
      <c r="C926" t="s">
        <v>1723</v>
      </c>
      <c r="D926" t="s">
        <v>160</v>
      </c>
      <c r="E926" t="s">
        <v>1724</v>
      </c>
      <c r="F926" t="s">
        <v>1725</v>
      </c>
      <c r="G926" t="str">
        <f>"201511017147"</f>
        <v>201511017147</v>
      </c>
      <c r="H926" t="s">
        <v>1726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V926">
        <v>2</v>
      </c>
      <c r="W926" t="s">
        <v>1726</v>
      </c>
    </row>
    <row r="927" spans="1:23" x14ac:dyDescent="0.25">
      <c r="H927" t="s">
        <v>1727</v>
      </c>
    </row>
    <row r="928" spans="1:23" x14ac:dyDescent="0.25">
      <c r="A928">
        <v>461</v>
      </c>
      <c r="B928">
        <v>7749</v>
      </c>
      <c r="C928" t="s">
        <v>1728</v>
      </c>
      <c r="D928" t="s">
        <v>1729</v>
      </c>
      <c r="E928" t="s">
        <v>161</v>
      </c>
      <c r="F928" t="s">
        <v>1730</v>
      </c>
      <c r="G928" t="str">
        <f>"00047466"</f>
        <v>00047466</v>
      </c>
      <c r="H928">
        <v>715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V928">
        <v>0</v>
      </c>
      <c r="W928">
        <v>715</v>
      </c>
    </row>
    <row r="929" spans="1:23" x14ac:dyDescent="0.25">
      <c r="H929" t="s">
        <v>1731</v>
      </c>
    </row>
    <row r="930" spans="1:23" x14ac:dyDescent="0.25">
      <c r="A930">
        <v>462</v>
      </c>
      <c r="B930">
        <v>949</v>
      </c>
      <c r="C930" t="s">
        <v>1732</v>
      </c>
      <c r="D930" t="s">
        <v>327</v>
      </c>
      <c r="E930" t="s">
        <v>83</v>
      </c>
      <c r="F930" t="s">
        <v>1733</v>
      </c>
      <c r="G930" t="str">
        <f>"00036813"</f>
        <v>00036813</v>
      </c>
      <c r="H930">
        <v>715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V930">
        <v>1</v>
      </c>
      <c r="W930">
        <v>715</v>
      </c>
    </row>
    <row r="931" spans="1:23" x14ac:dyDescent="0.25">
      <c r="H931" t="s">
        <v>319</v>
      </c>
    </row>
    <row r="932" spans="1:23" x14ac:dyDescent="0.25">
      <c r="A932">
        <v>463</v>
      </c>
      <c r="B932">
        <v>8485</v>
      </c>
      <c r="C932" t="s">
        <v>1734</v>
      </c>
      <c r="D932" t="s">
        <v>227</v>
      </c>
      <c r="E932" t="s">
        <v>179</v>
      </c>
      <c r="F932" t="s">
        <v>1735</v>
      </c>
      <c r="G932" t="str">
        <f>"201412003530"</f>
        <v>201412003530</v>
      </c>
      <c r="H932">
        <v>605</v>
      </c>
      <c r="I932">
        <v>0</v>
      </c>
      <c r="J932">
        <v>30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11</v>
      </c>
      <c r="S932">
        <v>77</v>
      </c>
      <c r="V932">
        <v>0</v>
      </c>
      <c r="W932">
        <v>712</v>
      </c>
    </row>
    <row r="933" spans="1:23" x14ac:dyDescent="0.25">
      <c r="H933" t="s">
        <v>1736</v>
      </c>
    </row>
    <row r="934" spans="1:23" x14ac:dyDescent="0.25">
      <c r="A934">
        <v>464</v>
      </c>
      <c r="B934">
        <v>8268</v>
      </c>
      <c r="C934" t="s">
        <v>1737</v>
      </c>
      <c r="D934" t="s">
        <v>154</v>
      </c>
      <c r="E934" t="s">
        <v>239</v>
      </c>
      <c r="F934" t="s">
        <v>1738</v>
      </c>
      <c r="G934" t="str">
        <f>"201511033890"</f>
        <v>201511033890</v>
      </c>
      <c r="H934">
        <v>660</v>
      </c>
      <c r="I934">
        <v>0</v>
      </c>
      <c r="J934">
        <v>50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V934">
        <v>0</v>
      </c>
      <c r="W934">
        <v>710</v>
      </c>
    </row>
    <row r="935" spans="1:23" x14ac:dyDescent="0.25">
      <c r="H935" t="s">
        <v>1739</v>
      </c>
    </row>
    <row r="936" spans="1:23" x14ac:dyDescent="0.25">
      <c r="A936">
        <v>465</v>
      </c>
      <c r="B936">
        <v>9456</v>
      </c>
      <c r="C936" t="s">
        <v>1740</v>
      </c>
      <c r="D936" t="s">
        <v>14</v>
      </c>
      <c r="E936" t="s">
        <v>748</v>
      </c>
      <c r="F936" t="s">
        <v>1741</v>
      </c>
      <c r="G936" t="str">
        <f>"00092220"</f>
        <v>00092220</v>
      </c>
      <c r="H936">
        <v>660</v>
      </c>
      <c r="I936">
        <v>0</v>
      </c>
      <c r="J936">
        <v>0</v>
      </c>
      <c r="K936">
        <v>0</v>
      </c>
      <c r="L936">
        <v>30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6</v>
      </c>
      <c r="U936">
        <v>895</v>
      </c>
      <c r="V936">
        <v>0</v>
      </c>
      <c r="W936">
        <v>690</v>
      </c>
    </row>
    <row r="937" spans="1:23" x14ac:dyDescent="0.25">
      <c r="H937">
        <v>895</v>
      </c>
    </row>
    <row r="938" spans="1:23" x14ac:dyDescent="0.25">
      <c r="A938">
        <v>466</v>
      </c>
      <c r="B938">
        <v>820</v>
      </c>
      <c r="C938" t="s">
        <v>1742</v>
      </c>
      <c r="D938" t="s">
        <v>190</v>
      </c>
      <c r="E938" t="s">
        <v>42</v>
      </c>
      <c r="F938" t="s">
        <v>1743</v>
      </c>
      <c r="G938" t="str">
        <f>"00030220"</f>
        <v>00030220</v>
      </c>
      <c r="H938">
        <v>660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S938">
        <v>0</v>
      </c>
      <c r="V938">
        <v>0</v>
      </c>
      <c r="W938">
        <v>660</v>
      </c>
    </row>
    <row r="939" spans="1:23" x14ac:dyDescent="0.25">
      <c r="H939" t="s">
        <v>1744</v>
      </c>
    </row>
    <row r="940" spans="1:23" x14ac:dyDescent="0.25">
      <c r="A940">
        <v>467</v>
      </c>
      <c r="B940">
        <v>834</v>
      </c>
      <c r="C940" t="s">
        <v>1745</v>
      </c>
      <c r="D940" t="s">
        <v>1746</v>
      </c>
      <c r="E940" t="s">
        <v>1747</v>
      </c>
      <c r="F940" t="s">
        <v>1748</v>
      </c>
      <c r="G940" t="str">
        <f>"00015799"</f>
        <v>00015799</v>
      </c>
      <c r="H940" t="s">
        <v>1749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6</v>
      </c>
      <c r="S940">
        <v>42</v>
      </c>
      <c r="V940">
        <v>0</v>
      </c>
      <c r="W940" t="s">
        <v>1750</v>
      </c>
    </row>
    <row r="941" spans="1:23" x14ac:dyDescent="0.25">
      <c r="H941" t="s">
        <v>1751</v>
      </c>
    </row>
    <row r="942" spans="1:23" x14ac:dyDescent="0.25">
      <c r="A942">
        <v>468</v>
      </c>
      <c r="B942">
        <v>8435</v>
      </c>
      <c r="C942" t="s">
        <v>1752</v>
      </c>
      <c r="D942" t="s">
        <v>769</v>
      </c>
      <c r="E942" t="s">
        <v>1753</v>
      </c>
      <c r="F942" t="s">
        <v>1754</v>
      </c>
      <c r="G942" t="str">
        <f>"201506002495"</f>
        <v>201506002495</v>
      </c>
      <c r="H942">
        <v>605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6</v>
      </c>
      <c r="S942">
        <v>42</v>
      </c>
      <c r="V942">
        <v>1</v>
      </c>
      <c r="W942">
        <v>647</v>
      </c>
    </row>
    <row r="943" spans="1:23" x14ac:dyDescent="0.25">
      <c r="H943" t="s">
        <v>1755</v>
      </c>
    </row>
    <row r="944" spans="1:23" x14ac:dyDescent="0.25">
      <c r="A944">
        <v>469</v>
      </c>
      <c r="B944">
        <v>592</v>
      </c>
      <c r="C944" t="s">
        <v>1756</v>
      </c>
      <c r="D944" t="s">
        <v>115</v>
      </c>
      <c r="E944" t="s">
        <v>722</v>
      </c>
      <c r="F944" t="s">
        <v>1757</v>
      </c>
      <c r="G944" t="str">
        <f>"00019517"</f>
        <v>00019517</v>
      </c>
      <c r="H944">
        <v>594</v>
      </c>
      <c r="I944">
        <v>0</v>
      </c>
      <c r="J944">
        <v>30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V944">
        <v>0</v>
      </c>
      <c r="W944">
        <v>624</v>
      </c>
    </row>
    <row r="945" spans="1:23" x14ac:dyDescent="0.25">
      <c r="H945" t="s">
        <v>1758</v>
      </c>
    </row>
    <row r="946" spans="1:23" x14ac:dyDescent="0.25">
      <c r="A946">
        <v>470</v>
      </c>
      <c r="B946">
        <v>9331</v>
      </c>
      <c r="C946" t="s">
        <v>1759</v>
      </c>
      <c r="D946" t="s">
        <v>60</v>
      </c>
      <c r="E946" t="s">
        <v>736</v>
      </c>
      <c r="F946" t="s">
        <v>1760</v>
      </c>
      <c r="G946" t="str">
        <f>"00022751"</f>
        <v>00022751</v>
      </c>
      <c r="H946">
        <v>550</v>
      </c>
      <c r="I946">
        <v>0</v>
      </c>
      <c r="J946">
        <v>70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V946">
        <v>0</v>
      </c>
      <c r="W946">
        <v>620</v>
      </c>
    </row>
    <row r="947" spans="1:23" x14ac:dyDescent="0.25">
      <c r="H947" t="s">
        <v>353</v>
      </c>
    </row>
    <row r="948" spans="1:23" x14ac:dyDescent="0.25">
      <c r="A948">
        <v>471</v>
      </c>
      <c r="B948">
        <v>4080</v>
      </c>
      <c r="C948" t="s">
        <v>1408</v>
      </c>
      <c r="D948" t="s">
        <v>274</v>
      </c>
      <c r="E948" t="s">
        <v>197</v>
      </c>
      <c r="F948" t="s">
        <v>1761</v>
      </c>
      <c r="G948" t="str">
        <f>"00088302"</f>
        <v>00088302</v>
      </c>
      <c r="H948" t="s">
        <v>1762</v>
      </c>
      <c r="I948">
        <v>0</v>
      </c>
      <c r="J948">
        <v>50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6</v>
      </c>
      <c r="S948">
        <v>42</v>
      </c>
      <c r="V948">
        <v>0</v>
      </c>
      <c r="W948" t="s">
        <v>1763</v>
      </c>
    </row>
    <row r="949" spans="1:23" x14ac:dyDescent="0.25">
      <c r="H949" t="s">
        <v>1764</v>
      </c>
    </row>
    <row r="950" spans="1:23" x14ac:dyDescent="0.25">
      <c r="A950">
        <v>472</v>
      </c>
      <c r="B950">
        <v>1512</v>
      </c>
      <c r="C950" t="s">
        <v>1765</v>
      </c>
      <c r="D950" t="s">
        <v>175</v>
      </c>
      <c r="E950" t="s">
        <v>67</v>
      </c>
      <c r="F950" t="s">
        <v>1766</v>
      </c>
      <c r="G950" t="str">
        <f>"201511037351"</f>
        <v>201511037351</v>
      </c>
      <c r="H950">
        <v>550</v>
      </c>
      <c r="I950">
        <v>0</v>
      </c>
      <c r="J950">
        <v>30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4</v>
      </c>
      <c r="S950">
        <v>28</v>
      </c>
      <c r="T950">
        <v>6</v>
      </c>
      <c r="U950" t="s">
        <v>1593</v>
      </c>
      <c r="V950">
        <v>0</v>
      </c>
      <c r="W950">
        <v>608</v>
      </c>
    </row>
    <row r="951" spans="1:23" x14ac:dyDescent="0.25">
      <c r="H951" t="s">
        <v>1767</v>
      </c>
    </row>
    <row r="952" spans="1:23" x14ac:dyDescent="0.25">
      <c r="A952">
        <v>473</v>
      </c>
      <c r="B952">
        <v>1512</v>
      </c>
      <c r="C952" t="s">
        <v>1765</v>
      </c>
      <c r="D952" t="s">
        <v>175</v>
      </c>
      <c r="E952" t="s">
        <v>67</v>
      </c>
      <c r="F952" t="s">
        <v>1766</v>
      </c>
      <c r="G952" t="str">
        <f>"201511037351"</f>
        <v>201511037351</v>
      </c>
      <c r="H952">
        <v>550</v>
      </c>
      <c r="I952">
        <v>0</v>
      </c>
      <c r="J952">
        <v>30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4</v>
      </c>
      <c r="S952">
        <v>28</v>
      </c>
      <c r="V952">
        <v>0</v>
      </c>
      <c r="W952">
        <v>608</v>
      </c>
    </row>
    <row r="953" spans="1:23" x14ac:dyDescent="0.25">
      <c r="H953" t="s">
        <v>1767</v>
      </c>
    </row>
    <row r="954" spans="1:23" x14ac:dyDescent="0.25">
      <c r="A954">
        <v>474</v>
      </c>
      <c r="B954">
        <v>8213</v>
      </c>
      <c r="C954" t="s">
        <v>1768</v>
      </c>
      <c r="D954" t="s">
        <v>14</v>
      </c>
      <c r="E954" t="s">
        <v>1769</v>
      </c>
      <c r="F954" t="s">
        <v>1770</v>
      </c>
      <c r="G954" t="str">
        <f>"00095066"</f>
        <v>00095066</v>
      </c>
      <c r="H954">
        <v>605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V954">
        <v>1</v>
      </c>
      <c r="W954">
        <v>605</v>
      </c>
    </row>
    <row r="955" spans="1:23" x14ac:dyDescent="0.25">
      <c r="H955" t="s">
        <v>152</v>
      </c>
    </row>
    <row r="956" spans="1:23" x14ac:dyDescent="0.25">
      <c r="A956">
        <v>475</v>
      </c>
      <c r="B956">
        <v>4205</v>
      </c>
      <c r="C956" t="s">
        <v>1543</v>
      </c>
      <c r="D956" t="s">
        <v>227</v>
      </c>
      <c r="E956" t="s">
        <v>29</v>
      </c>
      <c r="F956" t="s">
        <v>1544</v>
      </c>
      <c r="G956" t="str">
        <f>"201511035819"</f>
        <v>201511035819</v>
      </c>
      <c r="H956">
        <v>605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V956">
        <v>0</v>
      </c>
      <c r="W956">
        <v>605</v>
      </c>
    </row>
    <row r="957" spans="1:23" x14ac:dyDescent="0.25">
      <c r="H957" t="s">
        <v>1545</v>
      </c>
    </row>
    <row r="958" spans="1:23" x14ac:dyDescent="0.25">
      <c r="A958">
        <v>476</v>
      </c>
      <c r="B958">
        <v>9067</v>
      </c>
      <c r="C958" t="s">
        <v>1771</v>
      </c>
      <c r="D958" t="s">
        <v>14</v>
      </c>
      <c r="E958" t="s">
        <v>22</v>
      </c>
      <c r="F958" t="s">
        <v>1772</v>
      </c>
      <c r="G958" t="str">
        <f>"201604004884"</f>
        <v>201604004884</v>
      </c>
      <c r="H958">
        <v>605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V958">
        <v>1</v>
      </c>
      <c r="W958">
        <v>605</v>
      </c>
    </row>
    <row r="959" spans="1:23" x14ac:dyDescent="0.25">
      <c r="H959" t="s">
        <v>1773</v>
      </c>
    </row>
    <row r="960" spans="1:23" x14ac:dyDescent="0.25">
      <c r="A960">
        <v>477</v>
      </c>
      <c r="B960">
        <v>3597</v>
      </c>
      <c r="C960" t="s">
        <v>1774</v>
      </c>
      <c r="D960" t="s">
        <v>14</v>
      </c>
      <c r="E960" t="s">
        <v>60</v>
      </c>
      <c r="F960" t="s">
        <v>1775</v>
      </c>
      <c r="G960" t="str">
        <f>"00021485"</f>
        <v>00021485</v>
      </c>
      <c r="H960">
        <v>605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V960">
        <v>0</v>
      </c>
      <c r="W960">
        <v>605</v>
      </c>
    </row>
    <row r="961" spans="1:23" x14ac:dyDescent="0.25">
      <c r="H961" t="s">
        <v>1776</v>
      </c>
    </row>
    <row r="962" spans="1:23" x14ac:dyDescent="0.25">
      <c r="A962">
        <v>478</v>
      </c>
      <c r="B962">
        <v>4774</v>
      </c>
      <c r="C962" t="s">
        <v>1777</v>
      </c>
      <c r="D962" t="s">
        <v>154</v>
      </c>
      <c r="E962" t="s">
        <v>60</v>
      </c>
      <c r="F962" t="s">
        <v>1778</v>
      </c>
      <c r="G962" t="str">
        <f>"00026122"</f>
        <v>00026122</v>
      </c>
      <c r="H962">
        <v>550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5</v>
      </c>
      <c r="S962">
        <v>35</v>
      </c>
      <c r="V962">
        <v>0</v>
      </c>
      <c r="W962">
        <v>585</v>
      </c>
    </row>
    <row r="963" spans="1:23" x14ac:dyDescent="0.25">
      <c r="H963" t="s">
        <v>1779</v>
      </c>
    </row>
    <row r="964" spans="1:23" x14ac:dyDescent="0.25">
      <c r="A964">
        <v>479</v>
      </c>
      <c r="B964">
        <v>5739</v>
      </c>
      <c r="C964" t="s">
        <v>1780</v>
      </c>
      <c r="D964" t="s">
        <v>99</v>
      </c>
      <c r="E964" t="s">
        <v>1781</v>
      </c>
      <c r="F964" t="s">
        <v>1782</v>
      </c>
      <c r="G964" t="str">
        <f>"00073018"</f>
        <v>00073018</v>
      </c>
      <c r="H964">
        <v>550</v>
      </c>
      <c r="I964">
        <v>0</v>
      </c>
      <c r="J964">
        <v>30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V964">
        <v>0</v>
      </c>
      <c r="W964">
        <v>580</v>
      </c>
    </row>
    <row r="965" spans="1:23" x14ac:dyDescent="0.25">
      <c r="H965" t="s">
        <v>1783</v>
      </c>
    </row>
    <row r="966" spans="1:23" x14ac:dyDescent="0.25">
      <c r="A966">
        <v>480</v>
      </c>
      <c r="B966">
        <v>2376</v>
      </c>
      <c r="C966" t="s">
        <v>1784</v>
      </c>
      <c r="D966" t="s">
        <v>280</v>
      </c>
      <c r="E966" t="s">
        <v>190</v>
      </c>
      <c r="F966" t="s">
        <v>1785</v>
      </c>
      <c r="G966" t="str">
        <f>"00040412"</f>
        <v>00040412</v>
      </c>
      <c r="H966">
        <v>550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6</v>
      </c>
      <c r="U966">
        <v>896</v>
      </c>
      <c r="V966">
        <v>0</v>
      </c>
      <c r="W966">
        <v>550</v>
      </c>
    </row>
    <row r="967" spans="1:23" x14ac:dyDescent="0.25">
      <c r="H967" t="s">
        <v>1786</v>
      </c>
    </row>
    <row r="968" spans="1:23" x14ac:dyDescent="0.25">
      <c r="A968">
        <v>481</v>
      </c>
      <c r="B968">
        <v>2376</v>
      </c>
      <c r="C968" t="s">
        <v>1784</v>
      </c>
      <c r="D968" t="s">
        <v>280</v>
      </c>
      <c r="E968" t="s">
        <v>190</v>
      </c>
      <c r="F968" t="s">
        <v>1785</v>
      </c>
      <c r="G968" t="str">
        <f>"00040412"</f>
        <v>00040412</v>
      </c>
      <c r="H968">
        <v>550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V968">
        <v>0</v>
      </c>
      <c r="W968">
        <v>550</v>
      </c>
    </row>
    <row r="969" spans="1:23" x14ac:dyDescent="0.25">
      <c r="H969" t="s">
        <v>1786</v>
      </c>
    </row>
    <row r="970" spans="1:23" x14ac:dyDescent="0.25">
      <c r="A970">
        <v>482</v>
      </c>
      <c r="B970">
        <v>8634</v>
      </c>
      <c r="C970" t="s">
        <v>1787</v>
      </c>
      <c r="D970" t="s">
        <v>190</v>
      </c>
      <c r="E970" t="s">
        <v>60</v>
      </c>
      <c r="F970" t="s">
        <v>1788</v>
      </c>
      <c r="G970" t="str">
        <f>"00088602"</f>
        <v>00088602</v>
      </c>
      <c r="H970">
        <v>550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V970">
        <v>0</v>
      </c>
      <c r="W970">
        <v>550</v>
      </c>
    </row>
    <row r="971" spans="1:23" x14ac:dyDescent="0.25">
      <c r="H971" t="s">
        <v>1789</v>
      </c>
    </row>
    <row r="972" spans="1:23" x14ac:dyDescent="0.25">
      <c r="A972">
        <v>483</v>
      </c>
      <c r="B972">
        <v>767</v>
      </c>
      <c r="C972" t="s">
        <v>1790</v>
      </c>
      <c r="D972" t="s">
        <v>1791</v>
      </c>
      <c r="E972" t="s">
        <v>29</v>
      </c>
      <c r="F972" t="s">
        <v>1792</v>
      </c>
      <c r="G972" t="str">
        <f>"00069991"</f>
        <v>00069991</v>
      </c>
      <c r="H972">
        <v>550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V972">
        <v>0</v>
      </c>
      <c r="W972">
        <v>550</v>
      </c>
    </row>
    <row r="973" spans="1:23" x14ac:dyDescent="0.25">
      <c r="H973" t="s">
        <v>1793</v>
      </c>
    </row>
    <row r="974" spans="1:23" x14ac:dyDescent="0.25">
      <c r="A974">
        <v>484</v>
      </c>
      <c r="B974">
        <v>2633</v>
      </c>
      <c r="C974" t="s">
        <v>1794</v>
      </c>
      <c r="D974" t="s">
        <v>42</v>
      </c>
      <c r="E974" t="s">
        <v>518</v>
      </c>
      <c r="F974" t="s">
        <v>1795</v>
      </c>
      <c r="G974" t="str">
        <f>"00021260"</f>
        <v>00021260</v>
      </c>
      <c r="H974">
        <v>550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6</v>
      </c>
      <c r="U974">
        <v>887</v>
      </c>
      <c r="V974">
        <v>0</v>
      </c>
      <c r="W974">
        <v>550</v>
      </c>
    </row>
    <row r="975" spans="1:23" x14ac:dyDescent="0.25">
      <c r="H975">
        <v>887</v>
      </c>
    </row>
    <row r="976" spans="1:23" x14ac:dyDescent="0.25">
      <c r="A976">
        <v>485</v>
      </c>
      <c r="B976">
        <v>3546</v>
      </c>
      <c r="C976" t="s">
        <v>1796</v>
      </c>
      <c r="D976" t="s">
        <v>41</v>
      </c>
      <c r="E976" t="s">
        <v>748</v>
      </c>
      <c r="F976" t="s">
        <v>1797</v>
      </c>
      <c r="G976" t="str">
        <f>"00036916"</f>
        <v>00036916</v>
      </c>
      <c r="H976" t="s">
        <v>1798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6</v>
      </c>
      <c r="S976">
        <v>42</v>
      </c>
      <c r="V976">
        <v>2</v>
      </c>
      <c r="W976" t="s">
        <v>1799</v>
      </c>
    </row>
    <row r="977" spans="1:23" x14ac:dyDescent="0.25">
      <c r="H977" t="s">
        <v>1800</v>
      </c>
    </row>
    <row r="978" spans="1:23" x14ac:dyDescent="0.25">
      <c r="A978">
        <v>486</v>
      </c>
      <c r="B978">
        <v>4583</v>
      </c>
      <c r="C978" t="s">
        <v>1801</v>
      </c>
      <c r="D978" t="s">
        <v>1746</v>
      </c>
      <c r="E978" t="s">
        <v>29</v>
      </c>
      <c r="F978" t="s">
        <v>1802</v>
      </c>
      <c r="G978" t="str">
        <f>"201512002873"</f>
        <v>201512002873</v>
      </c>
      <c r="H978" t="s">
        <v>1803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V978">
        <v>0</v>
      </c>
      <c r="W978" t="s">
        <v>1803</v>
      </c>
    </row>
    <row r="979" spans="1:23" x14ac:dyDescent="0.25">
      <c r="H979" t="s">
        <v>1804</v>
      </c>
    </row>
    <row r="980" spans="1:23" x14ac:dyDescent="0.25">
      <c r="A980">
        <v>487</v>
      </c>
      <c r="B980">
        <v>5357</v>
      </c>
      <c r="C980" t="s">
        <v>1805</v>
      </c>
      <c r="D980" t="s">
        <v>41</v>
      </c>
      <c r="E980" t="s">
        <v>60</v>
      </c>
      <c r="F980" t="s">
        <v>1806</v>
      </c>
      <c r="G980" t="str">
        <f>"00093806"</f>
        <v>00093806</v>
      </c>
      <c r="H980">
        <v>440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V980">
        <v>0</v>
      </c>
      <c r="W980">
        <v>440</v>
      </c>
    </row>
    <row r="981" spans="1:23" x14ac:dyDescent="0.25">
      <c r="H981" t="s">
        <v>1807</v>
      </c>
    </row>
    <row r="983" spans="1:23" x14ac:dyDescent="0.25">
      <c r="A983" t="s">
        <v>1808</v>
      </c>
    </row>
    <row r="984" spans="1:23" x14ac:dyDescent="0.25">
      <c r="A984" t="s">
        <v>1809</v>
      </c>
    </row>
    <row r="985" spans="1:23" x14ac:dyDescent="0.25">
      <c r="A985" t="s">
        <v>1810</v>
      </c>
    </row>
    <row r="986" spans="1:23" x14ac:dyDescent="0.25">
      <c r="A986" t="s">
        <v>1811</v>
      </c>
    </row>
    <row r="987" spans="1:23" x14ac:dyDescent="0.25">
      <c r="A987" t="s">
        <v>1812</v>
      </c>
    </row>
    <row r="988" spans="1:23" x14ac:dyDescent="0.25">
      <c r="A988" t="s">
        <v>1813</v>
      </c>
    </row>
    <row r="989" spans="1:23" x14ac:dyDescent="0.25">
      <c r="A989" t="s">
        <v>1814</v>
      </c>
    </row>
    <row r="990" spans="1:23" x14ac:dyDescent="0.25">
      <c r="A990" t="s">
        <v>1815</v>
      </c>
    </row>
    <row r="991" spans="1:23" x14ac:dyDescent="0.25">
      <c r="A991" t="s">
        <v>1816</v>
      </c>
    </row>
    <row r="992" spans="1:23" x14ac:dyDescent="0.25">
      <c r="A992" t="s">
        <v>1817</v>
      </c>
    </row>
    <row r="993" spans="1:1" x14ac:dyDescent="0.25">
      <c r="A993" t="s">
        <v>1818</v>
      </c>
    </row>
    <row r="994" spans="1:1" x14ac:dyDescent="0.25">
      <c r="A994" t="s">
        <v>1819</v>
      </c>
    </row>
    <row r="995" spans="1:1" x14ac:dyDescent="0.25">
      <c r="A995" t="s">
        <v>1820</v>
      </c>
    </row>
    <row r="996" spans="1:1" x14ac:dyDescent="0.25">
      <c r="A996" t="s">
        <v>1821</v>
      </c>
    </row>
    <row r="997" spans="1:1" x14ac:dyDescent="0.25">
      <c r="A997" t="s">
        <v>1822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2018-04-25T11:17:57Z</dcterms:created>
  <dcterms:modified xsi:type="dcterms:W3CDTF">2018-04-25T11:18:00Z</dcterms:modified>
</cp:coreProperties>
</file>