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450" i="1" l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<sst xmlns="http://schemas.openxmlformats.org/spreadsheetml/2006/main" count="4359" uniqueCount="2683">
  <si>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</si>
  <si>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</si>
  <si>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</si>
  <si>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ΤΡΙΤΕΚΝΟΙ ΧΩΡΙΣ ΕΜΠΕΙΡΙΑ</t>
  </si>
  <si>
    <t>ΔΕ ΒΟΗΘΩΝ ΝΟΣΗΛΕΥΤΙΚΗΣ (ΘΕΣΕΙΣ 815-879) ΚΑΙ ΔΕ ΕΠΙΜΕΛΗΤΩΝ ΑΣΘΕΝΩΝ (ΘΕΣΗ 897)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</si>
  <si>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</si>
  <si>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</si>
  <si>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</si>
  <si>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</si>
  <si>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</si>
  <si>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</si>
  <si>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</si>
  <si>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</si>
  <si>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ΣΑΡΑΝΤΙΔΟΥ</t>
  </si>
  <si>
    <t>ΕΛΕΝΗ</t>
  </si>
  <si>
    <t>ΚΩΝΣΤΑΝΤΙΝΟΣ</t>
  </si>
  <si>
    <t>ΑΙ180064</t>
  </si>
  <si>
    <t>836-837</t>
  </si>
  <si>
    <t>ΒΟΥΛΓΑΡΑΚΗ</t>
  </si>
  <si>
    <t>ΚΩΝΣΤΑΝΤΙΑ</t>
  </si>
  <si>
    <t>ΓΕΩΡΓΙΟΣ</t>
  </si>
  <si>
    <t>ΑΙ167440</t>
  </si>
  <si>
    <t>1083,5</t>
  </si>
  <si>
    <t>1283,5</t>
  </si>
  <si>
    <t>842-836-837-840-838-839-841-835</t>
  </si>
  <si>
    <t>ΓΑΒΡΑ</t>
  </si>
  <si>
    <t>ΜΑΡΙΑ</t>
  </si>
  <si>
    <t>ΟΔΥΣΣΕΑΣ</t>
  </si>
  <si>
    <t>ΑΜ290151</t>
  </si>
  <si>
    <t>1094,5</t>
  </si>
  <si>
    <t>1274,5</t>
  </si>
  <si>
    <t>836-842-837-835-839</t>
  </si>
  <si>
    <t>ΜΥΡΟΓΙΑΝΝΗ</t>
  </si>
  <si>
    <t>ΑΙΚΑΤΕΡΙΝΗ</t>
  </si>
  <si>
    <t>ΒΑΣΙΛΕΙΟΣ</t>
  </si>
  <si>
    <t>ΑΒ601693</t>
  </si>
  <si>
    <t>820-858-859-854-846</t>
  </si>
  <si>
    <t>ΚΟΥΡΜΕΝΤΑΛΑΣ</t>
  </si>
  <si>
    <t>ΝΙΚΟΛΑΟΣ</t>
  </si>
  <si>
    <t>ΑΚ133877</t>
  </si>
  <si>
    <t>854-853-852-848-850-857-858-859</t>
  </si>
  <si>
    <t>ΚΟΥΡΚΟΥΤΑ</t>
  </si>
  <si>
    <t>ΕΙΡΗΝΗ</t>
  </si>
  <si>
    <t>ΦΙΛΙΠΠΟΣ</t>
  </si>
  <si>
    <t>Τ258395</t>
  </si>
  <si>
    <t>815-826-828-835-837-838-839-840-841-842-847-850-853-854-870-871</t>
  </si>
  <si>
    <t>ΚΟΣΜΑ</t>
  </si>
  <si>
    <t>ΛΑΜΠΡΙΝΗ</t>
  </si>
  <si>
    <t>ΔΗΜΗΤΡΙΟΣ</t>
  </si>
  <si>
    <t>ΑΙ872982</t>
  </si>
  <si>
    <t>862-841-840-842-839-837-838-836-835-815-826-828-822-829-846-847-850-848-853-854-857-870-871-872-875</t>
  </si>
  <si>
    <t>ΜΠΕΝΕΚΗ</t>
  </si>
  <si>
    <t>Π511840</t>
  </si>
  <si>
    <t>862-841-838-842-840-837-835-836-839-844-875</t>
  </si>
  <si>
    <t>ΣΤΑΘΗ ΤΑΣΙΟΥΛΗ</t>
  </si>
  <si>
    <t>ΠΑΡΑΣΚΕΥΗ</t>
  </si>
  <si>
    <t>ΧΡΗΣΤΟΣ</t>
  </si>
  <si>
    <t>Σ456134</t>
  </si>
  <si>
    <t>862-844-897-843-875-838-841-837-836-842-839-835-840-869-868-819-830-831-834-860-832-818-816-817-865-861-826-870-871-872-815-820-821-822-823-824-825-827-829-833-845-846-847-848-849-850-851-852-853-854-855-856-857-858-859-867-866-876-879-878-877-873-874</t>
  </si>
  <si>
    <t>ΧΡΗΣΤΟΥ</t>
  </si>
  <si>
    <t>ΦΩΤΕΙΝΗ</t>
  </si>
  <si>
    <t>ΝΙΚΟ</t>
  </si>
  <si>
    <t>ΑΜ091737</t>
  </si>
  <si>
    <t>1069,2</t>
  </si>
  <si>
    <t>1249,2</t>
  </si>
  <si>
    <t>828-827-871-846-847-848-845-852-854-856-870-872-849-850-857-855-853-851-821-822-823-826-858-859-829-824</t>
  </si>
  <si>
    <t>ΜΠΑΛΚΟΥΡΗ</t>
  </si>
  <si>
    <t>ΑΗ848993</t>
  </si>
  <si>
    <t>1065,9</t>
  </si>
  <si>
    <t>1245,9</t>
  </si>
  <si>
    <t>828-841-837-838-840-839-850-853-854-870-871</t>
  </si>
  <si>
    <t>ΧΑΤΖΗΜΠΑΛΑΣΗ</t>
  </si>
  <si>
    <t>ΒΑΣΙΛΙΚΗ</t>
  </si>
  <si>
    <t>ΕΜΜΑΝΟΥΗΛ</t>
  </si>
  <si>
    <t>Π212031</t>
  </si>
  <si>
    <t>1244,5</t>
  </si>
  <si>
    <t>817-828-826-871-870-872-846-847-850-854-853-848-815-822-829-857-858-859-862-838-835-837-836-841-840-842-839-875-861-865-818-845-856-820-821-823-824-825-849-851-852-855-831-843-816-827-830-844-819-868-869-833-863-864-873-874-867-876-877-878-879-860-866-832</t>
  </si>
  <si>
    <t>ΣΤΑΥΡΑΤΗ</t>
  </si>
  <si>
    <t>ΣΤΑΜΑΤΙΑ</t>
  </si>
  <si>
    <t>Τ335628</t>
  </si>
  <si>
    <t>834-843-841-839-840-835-837-838-823-829-859-858-857-856-822-821-853-848-852-849-851-855-817-816-818-819-820-861-862-863-824-825-827-830-846-844-845-875-876-877-833</t>
  </si>
  <si>
    <t>ΒΕΡΡΟΥ</t>
  </si>
  <si>
    <t>ΓΕΩΡΓΙΑ</t>
  </si>
  <si>
    <t>ΑΗ223429</t>
  </si>
  <si>
    <t>817-816-826-825-829-828-865</t>
  </si>
  <si>
    <t>ΤΡΙΑΝΤΑΦΥΛΛΟΥ</t>
  </si>
  <si>
    <t>Σ481983</t>
  </si>
  <si>
    <t>897-840-841-836-837-835-838-839-842</t>
  </si>
  <si>
    <t>ΚΑΡΑΙΤΟΥ</t>
  </si>
  <si>
    <t>ΑΑ403959</t>
  </si>
  <si>
    <t>842-840-841-837-836-835-838-839-897-862</t>
  </si>
  <si>
    <t>ΣΟΥΦΤΑ</t>
  </si>
  <si>
    <t>ΑΛΕΞΑΝΔΡΑ</t>
  </si>
  <si>
    <t>ΣΤΕΦΑΝΟΣ</t>
  </si>
  <si>
    <t>ΑΖ684918</t>
  </si>
  <si>
    <t>1061,5</t>
  </si>
  <si>
    <t>1241,5</t>
  </si>
  <si>
    <t>840-835-837-842-841-836</t>
  </si>
  <si>
    <t>ΠΑΠΟΥΤΣΗ</t>
  </si>
  <si>
    <t>ΑΝΤΙΓΟΝΗ</t>
  </si>
  <si>
    <t>ΣΤΑΥΡΟΣ</t>
  </si>
  <si>
    <t>ΑΒ091055</t>
  </si>
  <si>
    <t>841-839-840-838-835-837-828-826-836-847-850-854-870-871-872-815-817-846-848-853</t>
  </si>
  <si>
    <t>ΠΑΛΑΜΠΟΥΓΙΑΚΗ</t>
  </si>
  <si>
    <t>ΑΝΑΣΤΑΣΙΑ</t>
  </si>
  <si>
    <t>ΑΠΟΣΤΟΛΟΣ</t>
  </si>
  <si>
    <t>ΑΚ322618</t>
  </si>
  <si>
    <t>1054,9</t>
  </si>
  <si>
    <t>1234,9</t>
  </si>
  <si>
    <t>841-840-837</t>
  </si>
  <si>
    <t>ΚΑΡΓΑΚΗΣ</t>
  </si>
  <si>
    <t>Χ237005</t>
  </si>
  <si>
    <t>1233,5</t>
  </si>
  <si>
    <t>842-836-837-838-835-840-841</t>
  </si>
  <si>
    <t>ΠΗΚΙΟΣ</t>
  </si>
  <si>
    <t>Τ225348</t>
  </si>
  <si>
    <t>1079,1</t>
  </si>
  <si>
    <t>1229,1</t>
  </si>
  <si>
    <t>835-836-837-838-839-840-841-842</t>
  </si>
  <si>
    <t>ΦΑΡΜΑΚΙΩΤΗ</t>
  </si>
  <si>
    <t>ΑΣΗΜΙΝΑ</t>
  </si>
  <si>
    <t>ΑΝΑΣΤΑΣΙΟΣ</t>
  </si>
  <si>
    <t>Ρ888953</t>
  </si>
  <si>
    <t>862-844-840-841-838-842-837-835-836</t>
  </si>
  <si>
    <t>ΤΣΙΜΠΟΥΚΗ</t>
  </si>
  <si>
    <t>ΔΗΜΗΤΡΑ</t>
  </si>
  <si>
    <t>ΑΑ482272</t>
  </si>
  <si>
    <t>815-816-817-818-819-820-821-822-823-824-825-826-827-828-829-830-831-832-833-834-835-836-837-838-839-840-841-842-843-844-845-846-847-848-849-850-851-852-853-854-855-856-857-858-859-860-861-862-863-864-865-866-867-868-869-870-871-872-873-874-875-876-877-878-879-897</t>
  </si>
  <si>
    <t>ΒΙΛΑΔΕΡΗ</t>
  </si>
  <si>
    <t>ΓΙΑΣΙΜΟΥΛΑ</t>
  </si>
  <si>
    <t>ΑΒ465201</t>
  </si>
  <si>
    <t>869-868-835-836-837-838-839-840-841-842-862</t>
  </si>
  <si>
    <t>ΑΚΡΙΘΑΚΗ</t>
  </si>
  <si>
    <t>ΑΓΓΕΛΙΚΗ</t>
  </si>
  <si>
    <t>ΑΘΑΝΑΣΙΟΣ</t>
  </si>
  <si>
    <t>Τ589216</t>
  </si>
  <si>
    <t>823-856-858-859-820-846-850-824-857-854-853-821-822-847-852-848-815-828-845-827-851-849-855-826-872-871-870-825-829</t>
  </si>
  <si>
    <t>ΚΑΡΑΓΕΩΡΓΟΥ</t>
  </si>
  <si>
    <t>Τ366859</t>
  </si>
  <si>
    <t>1073,6</t>
  </si>
  <si>
    <t>1223,6</t>
  </si>
  <si>
    <t>840-841-835-837-839-842-838</t>
  </si>
  <si>
    <t>ΣΟΥΛΤΑΝΟΒΑ</t>
  </si>
  <si>
    <t>ΒΕΝΕΡΑ</t>
  </si>
  <si>
    <t>ΓΚΑΛΙΜΖΙΑΝ</t>
  </si>
  <si>
    <t>ΑΖ914529</t>
  </si>
  <si>
    <t>1003,2</t>
  </si>
  <si>
    <t>1223,2</t>
  </si>
  <si>
    <t>841-835-837-838-840-842-839-828-826-815-847-850-853-854-870-871</t>
  </si>
  <si>
    <t>ΣΚΡΙΜΠΑ</t>
  </si>
  <si>
    <t>ΠΟΛΥΧΡΟΝΙΑ</t>
  </si>
  <si>
    <t>ΑΕ656448</t>
  </si>
  <si>
    <t>1068,1</t>
  </si>
  <si>
    <t>1218,1</t>
  </si>
  <si>
    <t>778-781-782-780-779-835-842-841-840-837-836-838-839-812-798-797-810-806-775-776-777-802-803-804-866-867-832-860-833-863-876-877-879</t>
  </si>
  <si>
    <t>ΑΤΜΑΤΣΙΑΔΟΥ</t>
  </si>
  <si>
    <t>ΧΡΙΣΤΙΝΑ</t>
  </si>
  <si>
    <t>Φ247167</t>
  </si>
  <si>
    <t>1050,5</t>
  </si>
  <si>
    <t>1200,5</t>
  </si>
  <si>
    <t>842-837-841-840-835-838-839-847-826-828-850-853-854-858-815</t>
  </si>
  <si>
    <t>ΔΑΛΑΓΚΑ</t>
  </si>
  <si>
    <t>Ρ463484</t>
  </si>
  <si>
    <t>841-840-839-842-838-837-835</t>
  </si>
  <si>
    <t>ΑΚΡΙΤΟΠΟΥΛΟΣ</t>
  </si>
  <si>
    <t>ΑΚ908614</t>
  </si>
  <si>
    <t>835-836-840-841-842-837-838-839-843-833-876-877-862-868-869-820-821-822-826-827-828-823-845-846-847-848-850-853-849-854-861-863-870-871-872-824-825-815-829-864-873-874</t>
  </si>
  <si>
    <t>ΦΕΛΕΚΗ</t>
  </si>
  <si>
    <t>ΟΛΓΑ</t>
  </si>
  <si>
    <t>ΧΡΥΣΟΣΤΟΜΟΣ</t>
  </si>
  <si>
    <t>ΑΚ625920</t>
  </si>
  <si>
    <t>872-870-871-845-846-847-848-849-851-853-854-856-858-859-862-821-822</t>
  </si>
  <si>
    <t>ΚΑΒΒΑΔΙΑ</t>
  </si>
  <si>
    <t>ΕΥΑΝΘΙΑ</t>
  </si>
  <si>
    <t>ΑΚ405474</t>
  </si>
  <si>
    <t>1028,5</t>
  </si>
  <si>
    <t>1178,5</t>
  </si>
  <si>
    <t>828-815-822-826-829-835-837-846-847-848-850-853-854-838-839-840-841-842-857-858-859-862-870-871-872-875</t>
  </si>
  <si>
    <t>ΠΑΤΟΥΝΗ</t>
  </si>
  <si>
    <t>ΠΑΝΑΓΙΩΤΗΣ</t>
  </si>
  <si>
    <t>Ξ544550</t>
  </si>
  <si>
    <t>1026,3</t>
  </si>
  <si>
    <t>1176,3</t>
  </si>
  <si>
    <t>838-840-841-828-836-837-839-842-870-862-859-854</t>
  </si>
  <si>
    <t>ΑΖΙΔΟΥ</t>
  </si>
  <si>
    <t>ΕΛΛΑΔΑ</t>
  </si>
  <si>
    <t>ΑΛΕΞΑΝΔΡΟΣ</t>
  </si>
  <si>
    <t>ΑΜ706491</t>
  </si>
  <si>
    <t>841-838-839-840-837-835-842</t>
  </si>
  <si>
    <t>ΙΑΚΩΒΙΔΟΥ</t>
  </si>
  <si>
    <t>ΕΥΓΕΝΙΑ</t>
  </si>
  <si>
    <t>Χ845515</t>
  </si>
  <si>
    <t>1017,5</t>
  </si>
  <si>
    <t>1167,5</t>
  </si>
  <si>
    <t>841-838-835-840-837-842-836</t>
  </si>
  <si>
    <t>ΘΕΟΔΩΡΙΔΟΥ</t>
  </si>
  <si>
    <t>ΣΟΦΙΑ</t>
  </si>
  <si>
    <t>ΡΑΦΑΗΛ</t>
  </si>
  <si>
    <t>ΑΖ902652</t>
  </si>
  <si>
    <t>1164,5</t>
  </si>
  <si>
    <t>869-868-835-836-837-838-839-840-841-842</t>
  </si>
  <si>
    <t>ΜΠΟΥΛΑΛΑ</t>
  </si>
  <si>
    <t>Τ316945</t>
  </si>
  <si>
    <t>841-840-839-838-835-828-826-857-854-853-850-870-871-872-815-817-875</t>
  </si>
  <si>
    <t>ΧΑΤΖΗΙΩΑΝΝΙΔΟΥ</t>
  </si>
  <si>
    <t>ΛΕΜΟΝΙΑ</t>
  </si>
  <si>
    <t>ΑΕ905790</t>
  </si>
  <si>
    <t>1006,5</t>
  </si>
  <si>
    <t>1156,5</t>
  </si>
  <si>
    <t>897-840-841-842-835-836-837-838-839-868-869-843-844-862-875</t>
  </si>
  <si>
    <t>ΠΑΠΑΔΟΠΟΥΛΟΥ</t>
  </si>
  <si>
    <t>ΛΟΥΚΑΣ</t>
  </si>
  <si>
    <t>ΑΚ624045</t>
  </si>
  <si>
    <t>1084,6</t>
  </si>
  <si>
    <t>1154,6</t>
  </si>
  <si>
    <t>823-856-846-847-848-851-854-855</t>
  </si>
  <si>
    <t>ΚΑΡΑΔΑΜΟΥ</t>
  </si>
  <si>
    <t>ΛΕΩΝΙΔΑΣ</t>
  </si>
  <si>
    <t>ΑΜ909036</t>
  </si>
  <si>
    <t>1154,5</t>
  </si>
  <si>
    <t>835-836-837-838-839-840-841-842-868-869-862-819-844-843-830-870-871-872-845-846-847-848-849-850-851-852-853-854-855-856-857-858-859-815-820-821-822-823-824-825-826-827-828-829-816-817-818-831-834-861-865-875-833-873-874-876-877-878-863-864-860-867-879-832-866</t>
  </si>
  <si>
    <t>ΞΥΛΟΠΑΡΚΙΩΤΗΣ</t>
  </si>
  <si>
    <t>ΙΩΑΝΝΗΣ</t>
  </si>
  <si>
    <t>ΣΩΤΗΡΙΟΣ</t>
  </si>
  <si>
    <t>ΑΑ428968</t>
  </si>
  <si>
    <t>862-844-875-819-837-836-835-840-842-841-838-839-822-826-846-847-850-853-857-859-858-815-854-870-872-829</t>
  </si>
  <si>
    <t>ΚΟΛΟΒΟΥ</t>
  </si>
  <si>
    <t>ΑΕ314718</t>
  </si>
  <si>
    <t>835-836-837-838-839-840-841-842-820-821-822-848-849-843-850-851-852-853-854-855-856-857-844-858-859-868-869-818-819-816-817-830-831-832-833-834-865-861-860-862-873-874-875-876-877-878-879</t>
  </si>
  <si>
    <t>ΠΑΠΑΙΩΑΝΝΟΥ</t>
  </si>
  <si>
    <t>Σ685804</t>
  </si>
  <si>
    <t>985,6</t>
  </si>
  <si>
    <t>1135,6</t>
  </si>
  <si>
    <t>890-888-889-891-849-850-854-855-857-858-859-848-847-846-815-845-822-821-820</t>
  </si>
  <si>
    <t>1133,5</t>
  </si>
  <si>
    <t>ΝΤΟΒΑ</t>
  </si>
  <si>
    <t>ΑΙ404677</t>
  </si>
  <si>
    <t>980,1</t>
  </si>
  <si>
    <t>1130,1</t>
  </si>
  <si>
    <t>838-862-841</t>
  </si>
  <si>
    <t>ΜΠΙΚΟΥ</t>
  </si>
  <si>
    <t>ΑΝΔΡΕΑΣ</t>
  </si>
  <si>
    <t>ΑΖ345318</t>
  </si>
  <si>
    <t>835-836-837-841-840-842-838</t>
  </si>
  <si>
    <t>ΤΖΕΛΕΠΗ</t>
  </si>
  <si>
    <t>ΕΛΕΥΘΕΡΙΑ</t>
  </si>
  <si>
    <t>ΕΥΑΓΓΕΛΟΣ</t>
  </si>
  <si>
    <t>ΑΗ244006</t>
  </si>
  <si>
    <t>838-837-840-841-842-839-835-836-830-819-818-843-816-844-862-861-865-875-870-871-872-858-850-853-855-856-857-852-848-851-846-847-828-826-829-822-821-823-824-825-860-834-868</t>
  </si>
  <si>
    <t>ΤΣΙΤΣΙΡΙΚΟΥ</t>
  </si>
  <si>
    <t>ΑΚ999582</t>
  </si>
  <si>
    <t>835-836-837-838-840-841-842-862-839-815-822-826-828-844-846-848-850-853-854-857-858-859-870-871-872-875-829-817-816-818-821-823-824-830-847-852-856-861-876-819-869-831-834-843-832-825-849-855-820-833-873-874-877-878-879-868-845-851-860-866-867-863-864-865-827</t>
  </si>
  <si>
    <t>ΞΑΝΘΟΠΟΥΛΟΥ</t>
  </si>
  <si>
    <t>ΑΑ361010</t>
  </si>
  <si>
    <t>818-861-859-858-820-815-847-846-827-828-855-854-821-823-822-872-850-852-856-853-848</t>
  </si>
  <si>
    <t>ΒΟΥΛΓΑΡΗ</t>
  </si>
  <si>
    <t>ΑΝ332378</t>
  </si>
  <si>
    <t>862-840-841-842-839-897-875</t>
  </si>
  <si>
    <t>ΓΑΚΗ</t>
  </si>
  <si>
    <t>ΖΩΗ</t>
  </si>
  <si>
    <t>ΑΕ728884</t>
  </si>
  <si>
    <t>815-816-817-818-819-820-821-822-823-824-825-826-827-828-829-830-831-832-833-834-835-836-837-838-839-840-841-842-843-844-845-846-847-848-849-850-851-852-853-854-855-856-857-858-859-860-861-862-863-864-865-866-867-868-869-870-871-872-873-874-875-876-877-878-879</t>
  </si>
  <si>
    <t>ΜΑΥΡΟΜΜΑΤΗ</t>
  </si>
  <si>
    <t>ΠΑΝΑΓΙΩΤΑ</t>
  </si>
  <si>
    <t>ΑΛΕΞΙΟΣ</t>
  </si>
  <si>
    <t>ΑΒ385207</t>
  </si>
  <si>
    <t>815-826-828-835-837-838-839-840-841-842-847-850-853-854-870-871-817-822-829-836-846-848-857-858-859-862-872-875-818-816-820-821-823-824-825-845-851-852-856-849-855-819-827-830-833-843-861-865-876-877-863-844-832-831-860-866-867-868-869-879-834-873-874-864-878</t>
  </si>
  <si>
    <t>ΤΣΙΡΙΠΙΔΟΥ</t>
  </si>
  <si>
    <t>ΕΛΙΣΑΒΕΤ</t>
  </si>
  <si>
    <t>Χ729583</t>
  </si>
  <si>
    <t>838-841-840-839-836-837-842-835-862-843-844</t>
  </si>
  <si>
    <t>ΕΥΓΕΝΕΙΑΔΟΥ</t>
  </si>
  <si>
    <t>ΑΖ384063</t>
  </si>
  <si>
    <t>1124,5</t>
  </si>
  <si>
    <t>ΛΑΓΟΥ</t>
  </si>
  <si>
    <t>ΜΙΧΑΗΛΙΑ</t>
  </si>
  <si>
    <t>ΔΙΑΜΑΝΤΗΣ</t>
  </si>
  <si>
    <t>ΑΖ439115</t>
  </si>
  <si>
    <t>841-838-840-837-842-835-836-828-815-850-871-853-847-854-825-870-862-875-817-848-846-822-857-858-859-876-830-844-855-856-852-821-827-877-866-833-863-851</t>
  </si>
  <si>
    <t>ΛΑΜΠΡΙΝΑΚΗ</t>
  </si>
  <si>
    <t>ΒΑΙΑ</t>
  </si>
  <si>
    <t>ΣΠΥΡΟΣ</t>
  </si>
  <si>
    <t>ΑΜ413110</t>
  </si>
  <si>
    <t>854-850-857-847-846-853-855-849-848-841-837-840-851-852-845-897-858-859-828-815-822-824-825-826-827-829-823-836-835-838-839-842-821-820-856-862-870-871-872-817-819-816-830-831-834</t>
  </si>
  <si>
    <t>ΚΟΜΙΤΟΥΔΗ</t>
  </si>
  <si>
    <t>ΑΜ296035</t>
  </si>
  <si>
    <t>835-837-838-839-840-841-842</t>
  </si>
  <si>
    <t>ΔΗΜΟΛΙΑΡΑ</t>
  </si>
  <si>
    <t>ΘΕΟΔΩΡΑ</t>
  </si>
  <si>
    <t>ΑΕ850505</t>
  </si>
  <si>
    <t>973,5</t>
  </si>
  <si>
    <t>1123,5</t>
  </si>
  <si>
    <t>ΔΗΜΟΠΟΥΛΟΥ</t>
  </si>
  <si>
    <t>ΚΩΝΣΤΑΝΤΝΑ</t>
  </si>
  <si>
    <t>ΦΩΤΙΟΣ</t>
  </si>
  <si>
    <t>ΑΚ881023</t>
  </si>
  <si>
    <t>ΓΡΑΜΨΑ</t>
  </si>
  <si>
    <t>ΑΙΚΑΤΕΡΙΝΑ</t>
  </si>
  <si>
    <t>ΔΗΜΟΣ</t>
  </si>
  <si>
    <t>ΑΙ295653</t>
  </si>
  <si>
    <t>1072,5</t>
  </si>
  <si>
    <t>1122,5</t>
  </si>
  <si>
    <t>832-833-831-843-844-860-863-864-866-867-873-874-875-877-876-878-879-816-817-818-819-820-830-835-836-824-825-826-838-840-841-842-859-872</t>
  </si>
  <si>
    <t>ΛΙΒΕΡΗ</t>
  </si>
  <si>
    <t>ΧΡΥΣΟΥΛΑ</t>
  </si>
  <si>
    <t>Ξ806140</t>
  </si>
  <si>
    <t>971,3</t>
  </si>
  <si>
    <t>1121,3</t>
  </si>
  <si>
    <t>837-835-838-836-841-840-842-854-815-822-826-828-846-850-859-858-853-870-871-872-869-862-868</t>
  </si>
  <si>
    <t>ΜΑΣΤΟΡΑ</t>
  </si>
  <si>
    <t>ΛΕΟΝΟΡΑ</t>
  </si>
  <si>
    <t>ΘΕΟΦΑΝΗΣ</t>
  </si>
  <si>
    <t>ΑΙ107307</t>
  </si>
  <si>
    <t>870-871-872</t>
  </si>
  <si>
    <t>ΓΙΔΑ</t>
  </si>
  <si>
    <t>ΚΩΝΣΤΑΝΤΙΝΑ</t>
  </si>
  <si>
    <t>ΓΕΡΑΣΙΜΟΣ</t>
  </si>
  <si>
    <t>Χ776583</t>
  </si>
  <si>
    <t>940,5</t>
  </si>
  <si>
    <t>1120,5</t>
  </si>
  <si>
    <t>828-841-838-815-850-854-853-835-837-840-839-842-847-870-871-826-817-872-848-857-858-822-859-846-836-875-862-829-816-861-876-852-856-855-849-851-843-844-845-877-878-863-865-823-824-830-825-818-821-819-820-867-869-831-832-833-834-866-860-868-873-874-827-864-879-897</t>
  </si>
  <si>
    <t>ΓΙΑΝΝΑΚΟΠΟΥΛΟΥ</t>
  </si>
  <si>
    <t>Π972970</t>
  </si>
  <si>
    <t>1060,4</t>
  </si>
  <si>
    <t>1120,4</t>
  </si>
  <si>
    <t>854-847</t>
  </si>
  <si>
    <t>ΒΡΑΝΙΣΤΑΣ</t>
  </si>
  <si>
    <t>ΑΘΗΝΑ</t>
  </si>
  <si>
    <t>ΑΕ661379</t>
  </si>
  <si>
    <t>838-837-836-835-840-841-842-869-862-876-877-833-873-860</t>
  </si>
  <si>
    <t>ΜΠΟΥΡΛΙΑΚΟΥ</t>
  </si>
  <si>
    <t>ΑΖ782261</t>
  </si>
  <si>
    <t>842-862-835-836-837-838-839-840-841-828</t>
  </si>
  <si>
    <t>ΠΛΑΚΙΑ</t>
  </si>
  <si>
    <t>ΑΗ745435</t>
  </si>
  <si>
    <t>837-838-839-840-841-842-847-850-853-854-870-871-815-826-828-835</t>
  </si>
  <si>
    <t>ΞΑΝΘΗ</t>
  </si>
  <si>
    <t>ΑΚ 133559</t>
  </si>
  <si>
    <t>855-854-828-846-847-848-857-850-858-859-853-872-870-871-823-824-856-852-821-822-815-826-825-829-827-862-844-835-836-837-838-839-840-841-842-843-830-818-861-817-816-875-876-833</t>
  </si>
  <si>
    <t>ΓΙΟΚΑΤΖΗ</t>
  </si>
  <si>
    <t>Τ366736</t>
  </si>
  <si>
    <t>1085,7</t>
  </si>
  <si>
    <t>1115,7</t>
  </si>
  <si>
    <t>838-841-840-839-842-835-836-837</t>
  </si>
  <si>
    <t>ΤΣΑΟΥΣΟΓΛΟΥ</t>
  </si>
  <si>
    <t>ΑΡΙΑΔΝΗ</t>
  </si>
  <si>
    <t>ΑΗ319082</t>
  </si>
  <si>
    <t>842-840-841-835-837-838-839</t>
  </si>
  <si>
    <t>ΚΑΡΑΔΗΜΗΤΡΙΟΥ</t>
  </si>
  <si>
    <t>ΑΓΓΕΛΟΣ</t>
  </si>
  <si>
    <t>Σ000916</t>
  </si>
  <si>
    <t>1113,5</t>
  </si>
  <si>
    <t>828-853-815-854-858-871-872-870-859-847-848-850-852-826-822-823-846-857-856-861-849-845-824-825-821-820-817</t>
  </si>
  <si>
    <t>ΚΟΥΡΚΟΥΤΗ</t>
  </si>
  <si>
    <t>Ρ399763</t>
  </si>
  <si>
    <t>863-858-859-854-828-826-827-825-829-823-824-853-850-848-849-833-847-846-845-851-852-855-856-857-870-871-839-840-841-842-835-836-837-838-815-820-821-862</t>
  </si>
  <si>
    <t>ΑΝΑΣΤΑΣΟΠΟΥΛΟΥ</t>
  </si>
  <si>
    <t>ΑΚ047902</t>
  </si>
  <si>
    <t>959,2</t>
  </si>
  <si>
    <t>1109,2</t>
  </si>
  <si>
    <t>856-846-847-858-859-823-827</t>
  </si>
  <si>
    <t>ΤΣΑΚΑΛΗ</t>
  </si>
  <si>
    <t>Τ792478</t>
  </si>
  <si>
    <t>841-839-837-840-835-836-842-838</t>
  </si>
  <si>
    <t>ΤΟΥΠΟΥ</t>
  </si>
  <si>
    <t>ΕΥΘΥΜΙΑ</t>
  </si>
  <si>
    <t>ΑΗ330607</t>
  </si>
  <si>
    <t>1102,5</t>
  </si>
  <si>
    <t>862-841-842-840-839-838-837-836-835-875-876-877-872-871-870-863-861-859-858-857-844-843-830-856-855-854-853-852-851-850-815-816-817-818-819-820-821-822-823-824-826-825-827-828-829-848-849-846-847-833-878-873-874-845-864-865-866-868-869-831-832-834</t>
  </si>
  <si>
    <t>ΤΣΙΑΜΑΚΗ</t>
  </si>
  <si>
    <t>ΑΙΚΑΤΕΡΙΝΗ-ΕΙΡΗΝΗ</t>
  </si>
  <si>
    <t>ΣΠΥΡΙΔΩΝ</t>
  </si>
  <si>
    <t>ΑΖ220211</t>
  </si>
  <si>
    <t>828-815-847-846-850-870-853-854-856-855-858-859-822-848-829-821-824-823-827-857-852-872</t>
  </si>
  <si>
    <t>ΛΙΑΜΠΑ</t>
  </si>
  <si>
    <t>ΕΥΡΙΠΙΔΗΣ</t>
  </si>
  <si>
    <t>ΑΚ115326</t>
  </si>
  <si>
    <t>951,5</t>
  </si>
  <si>
    <t>1101,5</t>
  </si>
  <si>
    <t>854-862-847-828-853-850</t>
  </si>
  <si>
    <t>ΚΙΟΡΑ</t>
  </si>
  <si>
    <t>ΑΓΑΠΗ</t>
  </si>
  <si>
    <t>ΑΖ301170</t>
  </si>
  <si>
    <t>835-837-838-840-841-842-854-828-846-850-871-830-833-863-836-864-866-860-867-873-874-876-877-878-816-818-819-844-862-875</t>
  </si>
  <si>
    <t>ΦΟΥΡΝΑΡΗ</t>
  </si>
  <si>
    <t>ΚΥΡΙΑΚΗ</t>
  </si>
  <si>
    <t>ΑΜ430002</t>
  </si>
  <si>
    <t>841-838-837-840-835-839-842</t>
  </si>
  <si>
    <t>ΜΑΛΑΜΗ</t>
  </si>
  <si>
    <t>ΙΩΣΗΦ</t>
  </si>
  <si>
    <t>Σ357982</t>
  </si>
  <si>
    <t>843-844-818-815-828-847-838-841-840-839-842-837-836-853-854-850-826-820-849-851-835-848-870-871-872-859-858-862-821-822-824-825-852-855-856-857-846-823-830-829-817-875-861-816-827-867-832-834-879-860-866-865</t>
  </si>
  <si>
    <t>ΣΠΥΡΟΥ</t>
  </si>
  <si>
    <t>ΑΜ351897</t>
  </si>
  <si>
    <t>843-860-870-871-837-838-854-840-847</t>
  </si>
  <si>
    <t>ΓΚΑΝΤΡΗ</t>
  </si>
  <si>
    <t>ΝΙΚΟΛΕΤΑ</t>
  </si>
  <si>
    <t>Σ460062</t>
  </si>
  <si>
    <t>835-836-837-838-839-840-841-842-843-844-846-847-815-816-817-818-821-822-823-824-825-826-827-828-829-830-848-850-852-853-854-855-856-857-858-859-861-862-869-870-871-872-875-876</t>
  </si>
  <si>
    <t>ΒΛΑΧΟΠΟΥΛΟΥ</t>
  </si>
  <si>
    <t>ΠΟΛΥΞΕΝΗ</t>
  </si>
  <si>
    <t>Φ259080</t>
  </si>
  <si>
    <t>843-834-818-879-839-840-841-842-844-819</t>
  </si>
  <si>
    <t>ΜΠΑΛΑΔΗΜΑ</t>
  </si>
  <si>
    <t>ΕΥΑΓΓΕΛH</t>
  </si>
  <si>
    <t>Π122287</t>
  </si>
  <si>
    <t>841-838-839-837-840-835-842-828-850-847-853-815-826-854-870-871-862-875-836-817-822-872-859-858-857-848-829-818-846-843-834-860</t>
  </si>
  <si>
    <t>ΓΙΑΝΝΟΥΛΗ</t>
  </si>
  <si>
    <t>ΑΒ092100</t>
  </si>
  <si>
    <t>815-816-817-821-822-823-824-825-826-827-828-829-835-836-837-838-839-840-841-842-843-844-846-847-848-850-852-853-854-855-856-857-858-859-862-870-871-872</t>
  </si>
  <si>
    <t>ΚΟΥΜΠΟΥΡΟΥ</t>
  </si>
  <si>
    <t>ΖΑΧΑΡΟΥΛΑ</t>
  </si>
  <si>
    <t>ΔΡΑΚΟΥΛΗΣ</t>
  </si>
  <si>
    <t>ΑΑ121419</t>
  </si>
  <si>
    <t>828-847-826-850-853-854-815-870-871-846-848-852-855-856-857-858-859</t>
  </si>
  <si>
    <t>ΠΑΠΑΛΑΜΠΡΟΥ</t>
  </si>
  <si>
    <t>Σ901994</t>
  </si>
  <si>
    <t>835-836-837-838-839-840-841-842-815-817-822-826-828-829-846-847-848-850-853-854-857-858-859-862-870-871-875</t>
  </si>
  <si>
    <t>ΧΡΙΣΤΑΚΟΠΟΥΛΟΥ</t>
  </si>
  <si>
    <t>ΑΡΙΣΤΕΑ</t>
  </si>
  <si>
    <t>Χ837640</t>
  </si>
  <si>
    <t>846-847-821-851-856-849-855-858-859-857-850-823-822-815-820-848-853-852-827-854-824-872-828-870-871-829-818-826</t>
  </si>
  <si>
    <t>ΑΝΤΩΝΙΟΥ</t>
  </si>
  <si>
    <t>ΣΤΑΥΡΟΥΛΑ</t>
  </si>
  <si>
    <t>Χ585367</t>
  </si>
  <si>
    <t>857-815-820-821-824-827-828-845-848-850-854-856-858-859-872</t>
  </si>
  <si>
    <t>ΡΕΠΑ</t>
  </si>
  <si>
    <t>Χ481462</t>
  </si>
  <si>
    <t>841-838-837-835-839-840-842-828-815-847-850-853-854-870-871-826-844-862-875-843-836-830-822-846-858-821-823-824-825-848-852-855-856-857-859-829-817-876-872-861-816-818-827</t>
  </si>
  <si>
    <t xml:space="preserve"> ΜΠΕΝΙΑ</t>
  </si>
  <si>
    <t>ΙΛΟΝΑ</t>
  </si>
  <si>
    <t>ΜΠΑΤΑΛ</t>
  </si>
  <si>
    <t>ΑΖ938463</t>
  </si>
  <si>
    <t>834-860-837-838-839-840-841-876-877-835-836-833-863</t>
  </si>
  <si>
    <t>ΑΘΑΝΑΣΟΥΛΙΑ</t>
  </si>
  <si>
    <t>Σ365484</t>
  </si>
  <si>
    <t>834-853-858-859-845-846-847-848-849-850-851-852-854-855-856-857-820-821-822-823-824-825-826-827-828-829-815-870-871-872-838-839-840-841-842-830-835-836-837-875-843-816-817-818-819-831-832-833-844-860-861-862-865-863-866-868-869-867-873-874-876-877-878-879</t>
  </si>
  <si>
    <t>ΝΤΑΠΤΑΚΗ</t>
  </si>
  <si>
    <t>ΠΛΟΥΤΑΡΧΟΣ</t>
  </si>
  <si>
    <t>ΑΗ916963</t>
  </si>
  <si>
    <t>841-839-838-840-837-842-835-828-815-826-847-850-853-854-870-871-822-846-848-852-856-857-858-859-872-829-875-843-862-861-817-816</t>
  </si>
  <si>
    <t>ΖΑΓΓΟΥ</t>
  </si>
  <si>
    <t>ΑΝΤΩΝΙΟΣ</t>
  </si>
  <si>
    <t>ΑΕ996357</t>
  </si>
  <si>
    <t>844-862-875-841-828-838-840-839-835-842-870-871-815-826-837-850-854-847-846-822-853-858-829-848-872-857-859-836-849-851-852-855-856-860-861-863-865-876-877-878-816-817-818-821-824-823-825-827-830-831-832-833-834-819-820-864-866-867-868</t>
  </si>
  <si>
    <t>ΖΕΡΒΑΚΗ</t>
  </si>
  <si>
    <t>ΚΩΝΣΤΑΝΤΙΝΟΣ - ΕΛΕΥΘΕΡΙΟΣ</t>
  </si>
  <si>
    <t>ΑΗ749236</t>
  </si>
  <si>
    <t>828-870-871-815-826-847-850-853-854-872-822-846-848-857-858-859-829-827-820-821-823-824-825-845-849-851-852-855-856-843-834</t>
  </si>
  <si>
    <t>ΙΜΒΡΙΩΤΗ</t>
  </si>
  <si>
    <t>ΑΗ432560</t>
  </si>
  <si>
    <t>828-854-870-871-815-850-847-853-822-846-858-829-848-857-859-821-852-856-823-855-824-826-827-820-845-849-851-825</t>
  </si>
  <si>
    <t>ΤΣΙΡΟΥ</t>
  </si>
  <si>
    <t>ΛΕΥΚΟΘΕΑ</t>
  </si>
  <si>
    <t>ΑΙ321750</t>
  </si>
  <si>
    <t>844-862-835-837-836-838-841-839-840-842-854-850-853-846-847-848-870-871-857-858-859-872-875-828-826-815-821-822</t>
  </si>
  <si>
    <t>ΓΑΤΙΔΟΥ</t>
  </si>
  <si>
    <t>ΑΗ183388</t>
  </si>
  <si>
    <t>838-840-841-839-835-842-837-836</t>
  </si>
  <si>
    <t>ΤΣΕΝΤΕΜΕΙΔΟΥ</t>
  </si>
  <si>
    <t>ΑΖ878742</t>
  </si>
  <si>
    <t>841-838-842-837-835-840-854-847-850-853-870-826-828-815-871</t>
  </si>
  <si>
    <t>ΒΑΛΣΑΜΑΚΗ</t>
  </si>
  <si>
    <t>ΣΤΕΡΓΙΟΣ</t>
  </si>
  <si>
    <t>ΑΕ215893</t>
  </si>
  <si>
    <t>841-838-840-839-835-842-837-836-862</t>
  </si>
  <si>
    <t>ΚΥΡΙΤΣΗ</t>
  </si>
  <si>
    <t>ΕΥΤΥΧΙΑ</t>
  </si>
  <si>
    <t>ΜΙΧΑΗΛ</t>
  </si>
  <si>
    <t>Ρ974423</t>
  </si>
  <si>
    <t>835-838-839-840-842-841-862-836-837-844-853-854-858-815-822-826-828</t>
  </si>
  <si>
    <t>ΧΑΤΖΗΑΝΤΩΝΙΟΥ</t>
  </si>
  <si>
    <t>Ρ970891</t>
  </si>
  <si>
    <t>841-838-840-842-837-836-835-862-844-819-820-830-815-875-818-823-821-816-828-854-826-847-822-848-853-858-857-859-870-871-872-850-852-861-824</t>
  </si>
  <si>
    <t>ΝΤΕΦΑ</t>
  </si>
  <si>
    <t>ΑΗ266991</t>
  </si>
  <si>
    <t>862-844-841-840-835-836-837-842-838-839-875-846-847-848-849-850-851-852-853-854-855-856-857-858-859-845-823-824-825-826-827-828-829-820-821-815-822-832-843-866-877-876</t>
  </si>
  <si>
    <t>ΤΖΙΚΑ</t>
  </si>
  <si>
    <t>ΕΥΑΓΓΕΛΙΑ</t>
  </si>
  <si>
    <t>ΒΑΙΟΣ</t>
  </si>
  <si>
    <t>ΑΒ423538</t>
  </si>
  <si>
    <t>841-862-838-844-835-837-839-836-840-842-845-846-847-848-849-850-851-852-853-854-855-856-857-858-859</t>
  </si>
  <si>
    <t>ΧΑΤΖΗΣΑΒΒΑ</t>
  </si>
  <si>
    <t>ΙΟΡΔΑΝΗΣ</t>
  </si>
  <si>
    <t>ΑΚ936992</t>
  </si>
  <si>
    <t>841-837-835-836-840-838-839-842</t>
  </si>
  <si>
    <t>ΑΣΗΜΑΚΟΠΟΥΛΟΥ</t>
  </si>
  <si>
    <t>ΠΑΝΑΓΙΩΤΑ ΔΗΜΗΤΡΑ</t>
  </si>
  <si>
    <t>ΕΥΣΤΑΘΙΟΣ</t>
  </si>
  <si>
    <t>Χ338711</t>
  </si>
  <si>
    <t>828-826-871-870-815-847-850-854-853-841-838-839-840-842-837-835-846-858-859-872-822-825-829-832-821-824-848-852-855-856-857-845-816-818-817-819-861-830-875-862-843-844-876</t>
  </si>
  <si>
    <t>ΝΙΚΟΥ</t>
  </si>
  <si>
    <t>ΘΕΟΔΩΡΟΣ</t>
  </si>
  <si>
    <t>ΑΙ326341</t>
  </si>
  <si>
    <t>836-837-838-842-841-840-839</t>
  </si>
  <si>
    <t>ΓΡΑΜΠΗ</t>
  </si>
  <si>
    <t>ΧΑΡΙΚΛΕΙΑ</t>
  </si>
  <si>
    <t>ΔΗΜΟΣΘΕΝΗΣ</t>
  </si>
  <si>
    <t>Ξ903428</t>
  </si>
  <si>
    <t>842-841-840-837-835-838</t>
  </si>
  <si>
    <t>ΤΣΙΟΥΡΑ</t>
  </si>
  <si>
    <t>ΠΕΤΡΟΣ</t>
  </si>
  <si>
    <t>ΑΕ772694</t>
  </si>
  <si>
    <t>834-860-846-847-828-854-826-850-853-858-859-823-822-821-857-856-848-871-851-852-841-840-838-836-837</t>
  </si>
  <si>
    <t>ΣΙΔΕΡΗ</t>
  </si>
  <si>
    <t>ΠΑΝΑΓΙΩΤ</t>
  </si>
  <si>
    <t>ΑΖ766445</t>
  </si>
  <si>
    <t>835-837-838-839-840-841-842-862-828-847-850-853-854-826-870</t>
  </si>
  <si>
    <t>ΤΕΡΛΕΛΕ</t>
  </si>
  <si>
    <t>ΜΑΡΓΑΡΙΤΗΣ</t>
  </si>
  <si>
    <t>ΑΙ165188</t>
  </si>
  <si>
    <t>839-841-837-836-835-840-838-842</t>
  </si>
  <si>
    <t>ΓΡΑΜΜΑΤΗ</t>
  </si>
  <si>
    <t>ΑΑ795403</t>
  </si>
  <si>
    <t>838-836-837-839-840-841-842-835</t>
  </si>
  <si>
    <t>ΤΙΡΧΑΣ</t>
  </si>
  <si>
    <t>ΠΡΟΔΡΟΜΟΣ</t>
  </si>
  <si>
    <t>ΑΚ968732</t>
  </si>
  <si>
    <t>862-844-841-838-837-840-842-835-836-839</t>
  </si>
  <si>
    <t>ΚΑΡΚΑΣΙΝΑ</t>
  </si>
  <si>
    <t>ΜΑΙΛΙΝΤΑ</t>
  </si>
  <si>
    <t>ΠΑΝΤΟΣ</t>
  </si>
  <si>
    <t>ΑΙ136103</t>
  </si>
  <si>
    <t>1096,7</t>
  </si>
  <si>
    <t>850-847-856</t>
  </si>
  <si>
    <t>ΚΙΚΙΛΙΓΚΑ</t>
  </si>
  <si>
    <t>ΑΗ309434</t>
  </si>
  <si>
    <t>841-838-835-837-839-840-842-847-826-828-850-853-854-870-871-815</t>
  </si>
  <si>
    <t>ΠΡΟΥΒΑ</t>
  </si>
  <si>
    <t>ΑΒ813442</t>
  </si>
  <si>
    <t>862-815-820-821-822-823-824-825-826-827-828-829-834-835-836-837-838-839-840-841-842-845-846-847-848-849-850-851-852-853-854-870-871-872-897</t>
  </si>
  <si>
    <t>ΠΑΠΑΔΑΝΙΗΛ</t>
  </si>
  <si>
    <t>ΔΑΝΙΗΛ</t>
  </si>
  <si>
    <t>ΑΝ197146</t>
  </si>
  <si>
    <t>835-836-837-838-839-840-841-842-868-869-897-862-843-844-830-831-875-819-834-832-860-818-817-816-876-878-873-874-863-864-833-815-820-821-822-823-824-825-826-827-828-829-845-846-847-848-849-850-851-852-853-854-855-856-857-858-859-870-871-872-866-867-865-861-879</t>
  </si>
  <si>
    <t>ΚΑΚΑΔΙΑΡΗ</t>
  </si>
  <si>
    <t>Σ978492</t>
  </si>
  <si>
    <t>862-844-875-843-819-841-838-840-839-842-835-837-836-830-823-846-847-848-849-850-853-854-858-871-872-815-824-828-845-851-852-855-856-857-859-870</t>
  </si>
  <si>
    <t>ΨΥΧΑ</t>
  </si>
  <si>
    <t>ΣΤΕΛΛΑ</t>
  </si>
  <si>
    <t>ΑΖ371419</t>
  </si>
  <si>
    <t>830-819-875-868-869-862-844-835-836-837-838-839-840-841-842</t>
  </si>
  <si>
    <t>ΔΡΙΣΤΕΛΛΑΣ</t>
  </si>
  <si>
    <t>ΠΑΥΛΟΣ</t>
  </si>
  <si>
    <t>ΑΚ681113</t>
  </si>
  <si>
    <t>858-859-820-852-846-847-823-851-824-849-850-848-821</t>
  </si>
  <si>
    <t>ΙΣΑΑΚΙΔΟΥ</t>
  </si>
  <si>
    <t>ΑΒΡΑΑΜ</t>
  </si>
  <si>
    <t>ΑΖ853888</t>
  </si>
  <si>
    <t>835-836-837-838-839-840-841-842-846-847</t>
  </si>
  <si>
    <t>ΝΤΑΝΟΠΟΥΛΟΥ</t>
  </si>
  <si>
    <t>ΙΩΑΝΝΑ</t>
  </si>
  <si>
    <t>Π502443</t>
  </si>
  <si>
    <t>815-821-822-823-824-826-827-828-829-835-836-837-838-839-840-841-842-845-846-847-848-849-850-851-852-853-854-856-857-858-859-870-871-872-844-862-830-831-820-843-855-861-875-825-834-819-816-817-818-865</t>
  </si>
  <si>
    <t>ΓΙΑΝΝΗ</t>
  </si>
  <si>
    <t>ΜΑΡΙΑΝΑ</t>
  </si>
  <si>
    <t>ΘΥΜΙΟΣ</t>
  </si>
  <si>
    <t>ΑΖ669853</t>
  </si>
  <si>
    <t>ΠΑΠΑΣΤΑΪΚΟΥΔΗ</t>
  </si>
  <si>
    <t>ΗΛΙΑΣ</t>
  </si>
  <si>
    <t>ΑΗ491914</t>
  </si>
  <si>
    <t>847-854-850-853-828-815-870-871-875-862-826-821-822-824-846-848-852-856-857-858-859-872-823-855-825-829-844</t>
  </si>
  <si>
    <t>ΑΖ359215</t>
  </si>
  <si>
    <t>828-870-815-871-847-850-854-853-826-858-846-859-848-872-852-856-823-824-857-821-822</t>
  </si>
  <si>
    <t>ΚΑΝΑΚΗ</t>
  </si>
  <si>
    <t>ΑΗ795630</t>
  </si>
  <si>
    <t>1090,5</t>
  </si>
  <si>
    <t>828-841-838-847-854-850-853-870-871-826-815-835-837-840-839-842</t>
  </si>
  <si>
    <t>ΠΟΥΛΑΚΗ</t>
  </si>
  <si>
    <t>Τ081094</t>
  </si>
  <si>
    <t>1090,1</t>
  </si>
  <si>
    <t>846-847</t>
  </si>
  <si>
    <t>ΠΑΠΑΔΑ</t>
  </si>
  <si>
    <t>ΑΜ489437</t>
  </si>
  <si>
    <t>830-820-815-821-822-823-824-825-826-827-828-829-845-846-847-848-849-850-851-852-853-854-862-863-864-855-856-857-858-859-870-871-872</t>
  </si>
  <si>
    <t>ΔΡΑΓΟΖΗ</t>
  </si>
  <si>
    <t>ΑΒ946953</t>
  </si>
  <si>
    <t>1039,5</t>
  </si>
  <si>
    <t>1089,5</t>
  </si>
  <si>
    <t>828-854-850-858-847-870-853-815-871-841-838-835-842-840-837</t>
  </si>
  <si>
    <t>ΓΕΩΡΓΑΚΗ</t>
  </si>
  <si>
    <t>Χ478695</t>
  </si>
  <si>
    <t>841-828-838-815-826-835-837-839-840-842-847-850-854-870-871</t>
  </si>
  <si>
    <t xml:space="preserve">ΚΩΗ </t>
  </si>
  <si>
    <t xml:space="preserve">ΕΛΕΝΗ </t>
  </si>
  <si>
    <t xml:space="preserve">ΚΩΝΣΤΑΝΤΙΝΟΣ </t>
  </si>
  <si>
    <t>ΑΗ604031</t>
  </si>
  <si>
    <t>850-857-854-846-853-851-852-858-859-848-845-856</t>
  </si>
  <si>
    <t>ΠΡΙΣΙΜΙΝΤΖΗ</t>
  </si>
  <si>
    <t>ΑΜ176309</t>
  </si>
  <si>
    <t>871-828-854-826-853-846-847-872</t>
  </si>
  <si>
    <t>ΚΑΛΑΙΤΖΗ</t>
  </si>
  <si>
    <t>ΠΑΣΧΑΛΙΝΑ</t>
  </si>
  <si>
    <t>Χ972249</t>
  </si>
  <si>
    <t>841-828-838-840-839-842-837-815-835-850-847-870-871-853-854-826-858-822-836-875-844-843-830-816-859-821-823-824-825-827-829-846-848-852-855-856-857-819-820-833-845-849-851-863-865-877-831-832-834-860-864-866-867-868-869-873-874-878-879</t>
  </si>
  <si>
    <t>ΤΑΣΙΟΥ</t>
  </si>
  <si>
    <t>ΑΝΔΡΙΑΝΗ</t>
  </si>
  <si>
    <t>ΑΕ769295</t>
  </si>
  <si>
    <t>847-850-853-854-815-826-828-871</t>
  </si>
  <si>
    <t>ΑΝΑΓΝΩΣΤΟΠΟΥΛΟΥ</t>
  </si>
  <si>
    <t>ΧΑΡΑΛΑΜΠΟΣ</t>
  </si>
  <si>
    <t>ΑΕ496103</t>
  </si>
  <si>
    <t>818-875-819-822-872-871-870-815-816-817-821-862-859-858-857-856-855-854-853-852-850-849-845-846-847-843-840-839-838-835-836-837-831-830-825-820-827-823</t>
  </si>
  <si>
    <t>ΣΚΕΝΤΖΟΣ</t>
  </si>
  <si>
    <t>ΑΒ183771</t>
  </si>
  <si>
    <t>833-863-864-873-874-876-877-878-815-820-821-822-823-824-825-826-827-828-829-848-849-850-851-852-853-854-855-856-857-845-846-847-870-871-872-858-859-835-836-837-838-839-840-841-842-865-816-817-818-819-830-831-832-834-843-844-860-861-862-866-867-868-869-875-879</t>
  </si>
  <si>
    <t>ΚΑΤΣΑΟΥΝΗ</t>
  </si>
  <si>
    <t>ΑΕ884576</t>
  </si>
  <si>
    <t>868-869-835-836-837-838-839-840-841-842-847-850-853-854-858-871-815-828-872</t>
  </si>
  <si>
    <t>ΤΣΑΚΙΡΙΔΟΥ</t>
  </si>
  <si>
    <t>ΕΥΔΟΚΙΑ</t>
  </si>
  <si>
    <t>ΑΗ362897</t>
  </si>
  <si>
    <t>840-841-842-839-838-837-836-835</t>
  </si>
  <si>
    <t>ΣΠΥΡΑΚΗ</t>
  </si>
  <si>
    <t>Χ835706</t>
  </si>
  <si>
    <t>831-875-821-838-845-853-854-856-857-858-859-815-826-828-830-846-847-818-844-839-840-841-842-837-850-862-827-819-820-833-851-852-866-873-870-865-876-879-848-868</t>
  </si>
  <si>
    <t>ΔΕΛΗΤΖΙΑΚΗ</t>
  </si>
  <si>
    <t>ΑΒ671962</t>
  </si>
  <si>
    <t>836-837-838-839-840-841-842-815-822-826-828-829-846-847-848-850-853-854-857-858-859-835</t>
  </si>
  <si>
    <t>ΚΩΝΣΤΑΝΤΗ</t>
  </si>
  <si>
    <t>Χ366097</t>
  </si>
  <si>
    <t>822-823-824-825-826-827-828-829-830-831-832-833-834-835-836-837-838-839-840-841-842-843-844-845-846-847-848-849-850-851-852-853-854-855-856-857-858-859-860-861-862-863-864-865-866-867-868-869</t>
  </si>
  <si>
    <t>ΒΡΑΖΙΩΤΗ</t>
  </si>
  <si>
    <t>ΑΗ270976</t>
  </si>
  <si>
    <t>844-862-839-840-841-842-843-835-836-837-838-816-861-865-858-859-845-846-847-822-823-824-825-826-827-828-829-830-815-820-821-848-849-850-851-852-853-854-855-856-857-870-871-872-875-876-877-817-818-819-863</t>
  </si>
  <si>
    <t>ΚΩΝΣΤΑΝΤΙΝΙΔΟΥ</t>
  </si>
  <si>
    <t>ΠΑΡΘΕΝΑ</t>
  </si>
  <si>
    <t>ΑH 376247</t>
  </si>
  <si>
    <t>841-838-840-839-835-842-837-836-869-868-862</t>
  </si>
  <si>
    <t>ΒΟΣΝΑΚΟΣ</t>
  </si>
  <si>
    <t>Τ797611</t>
  </si>
  <si>
    <t>841-838-840-839-835-842-837-862</t>
  </si>
  <si>
    <t>ΔΡΟΣΟΥ</t>
  </si>
  <si>
    <t>Σ220392</t>
  </si>
  <si>
    <t>826-828-846-847-848-850-853-854-857-858-859-871-872</t>
  </si>
  <si>
    <t>ΚΑΡΑΜΠΟΥΓΙΟΥΚ</t>
  </si>
  <si>
    <t>Χ468794</t>
  </si>
  <si>
    <t>868-869-835-836-837-838-839-840-841-842-843-862-860-876-877</t>
  </si>
  <si>
    <t>ΚΑΛΑΜΠΑΚΟΥ</t>
  </si>
  <si>
    <t>ΑΗ244648</t>
  </si>
  <si>
    <t>843-834-845-846-847-848-849-850-851-852-853-854-855-856-857-858-859-815-870-871-872-820-821-822-823-824-825-826-827-828-829-860-835-836-837-838-839-840-841-842-816-817-818-819-830-831-844-862-865-875-869-833-832-863-864-866-867-873-874-876-878-879</t>
  </si>
  <si>
    <t>ΧΡΥΣΑΝΘΑΚΟΠΟΥΛΟΥ</t>
  </si>
  <si>
    <t>ΒΙΡΓΙΝΙΑ</t>
  </si>
  <si>
    <t>ΑΙ286027</t>
  </si>
  <si>
    <t>929,5</t>
  </si>
  <si>
    <t>1079,5</t>
  </si>
  <si>
    <t>828-815-826-841-838-847-850-853-854-870-871-839-840-842-822-829-846-848-857-858-859-872-875-835-837-836-862</t>
  </si>
  <si>
    <t>ΜΑΥΡΙΔΟΥ</t>
  </si>
  <si>
    <t>ΑΛΙΚΗ</t>
  </si>
  <si>
    <t>ΑΖ323319</t>
  </si>
  <si>
    <t>ΦΡΑΓΚΟΥΔΑΚΗ</t>
  </si>
  <si>
    <t>ΜΑΡΙΑ ΕΛΕΝΗ</t>
  </si>
  <si>
    <t>ΑΜ212132</t>
  </si>
  <si>
    <t>846-847-850-815-822-848-853-854-857-828-829-870-872-858-859-830</t>
  </si>
  <si>
    <t>ΒΟΥΛΑΛΑ</t>
  </si>
  <si>
    <t>ΠΕΡΣΕΦΟΝΗ</t>
  </si>
  <si>
    <t>ΑΑ439850</t>
  </si>
  <si>
    <t>815-816-818-820-821-822-823-824-827-828-830-833-835-836-837-838-839-840-841-842-845-846-847-848-849-850-851-852-853-854-855-856-857-858-859-862-863-870-871-872-875-876-877</t>
  </si>
  <si>
    <t>ΚΙΜΕΡΗ</t>
  </si>
  <si>
    <t>Σ597218</t>
  </si>
  <si>
    <t>815-826-828-847-850-853-854-870-871</t>
  </si>
  <si>
    <t>ΤΣΑΠΑΝΗ</t>
  </si>
  <si>
    <t>ΜΑΥΡΟΥΔΗΣ</t>
  </si>
  <si>
    <t>ΑΒ467885</t>
  </si>
  <si>
    <t>841-828-838-840-839-842-835-854-870-871-815-826-837-850-847-853-822-846-858-848-862-872-829-857-817-836-859-875-843-821-852-856-830-816-818-861-876-869-844-823-824-825-827-855-868-819-820-845-849-851-833-873-874-877-878-863-864-865-834-860-832-879-831-866-867</t>
  </si>
  <si>
    <t>ΝΙΑΖΙΔΟΥ</t>
  </si>
  <si>
    <t>ΧΑΤΣΑΤΟΥΡ</t>
  </si>
  <si>
    <t>ΑΚ942655</t>
  </si>
  <si>
    <t>838-839-836-835-837-840-841-842</t>
  </si>
  <si>
    <t>ΠΑΠΑΓΑΚΗΣ</t>
  </si>
  <si>
    <t>Λ581123</t>
  </si>
  <si>
    <t>829-825-827-823-822-820-821-824-828-846-847-849-850-848-851-852-856-857</t>
  </si>
  <si>
    <t>ΝΕΑΜΟΝΙΤΗ</t>
  </si>
  <si>
    <t>ΑΖ435381</t>
  </si>
  <si>
    <t>879-843-841-839-842-840-835-836-838-862-844-819-897</t>
  </si>
  <si>
    <t>ΣΤΑΜΑΤΗ</t>
  </si>
  <si>
    <t>ΛΑΜΠΡΟΣ</t>
  </si>
  <si>
    <t>Ρ257240</t>
  </si>
  <si>
    <t>1076,9</t>
  </si>
  <si>
    <t>843-858-859-826-828-829-830-816-817-818-819-853-854-857-862-835-836-837-838-839-840-841-842-846-847-848-850-870-871-872-875</t>
  </si>
  <si>
    <t>ΚΑΛΟΓΗΡΑ</t>
  </si>
  <si>
    <t>ΔΙΟΝΥΣΙΑ</t>
  </si>
  <si>
    <t>Σ153161</t>
  </si>
  <si>
    <t>1075,8</t>
  </si>
  <si>
    <t>815-821-822-823-824-828-847-848-850-853-854-857-858-859-870-872-875-861-862-865-841-844-830-818</t>
  </si>
  <si>
    <t>ΤΡΑΠΑΛΗ</t>
  </si>
  <si>
    <t>ΜΑΤΘΑΙΟΣ</t>
  </si>
  <si>
    <t>ΑΖ096867</t>
  </si>
  <si>
    <t>876-877-878-833-873-874-863-864-848-845-846-847-853-854-852-851-850-856-857-858-859</t>
  </si>
  <si>
    <t xml:space="preserve">Πρωιμακη </t>
  </si>
  <si>
    <t xml:space="preserve">Αλεξία </t>
  </si>
  <si>
    <t xml:space="preserve">Κυριάκος </t>
  </si>
  <si>
    <t>Φ344343</t>
  </si>
  <si>
    <t>876-877-858-859-846-847-851</t>
  </si>
  <si>
    <t>ΣΙΩΖΙΟΥ</t>
  </si>
  <si>
    <t>ΑΗ694780</t>
  </si>
  <si>
    <t>834-860-862-843-818-835-836-837-838-839-840-841-842-845-846-847-848-849-850-851-852-853-854-855-856-857-858-859-870-871-872-820-821-822-823-824-825-826-827-828-829-815-844-875-861-865-817-816-819-831-868-869-830-832-833-863-864-873-874-876-877-878-866-879-867</t>
  </si>
  <si>
    <t>ΜΟΥΜΤΖΟΓΛΟΥ</t>
  </si>
  <si>
    <t>ΘΕΜΙΣΤΟΚΛΗΣ</t>
  </si>
  <si>
    <t>Π778542</t>
  </si>
  <si>
    <t>1074,7</t>
  </si>
  <si>
    <t>841-838-840-839-842-835-837-836</t>
  </si>
  <si>
    <t>ΑΞΙΩΤΗ</t>
  </si>
  <si>
    <t>Χ225100</t>
  </si>
  <si>
    <t>841-840-838-835-842-839-837-836</t>
  </si>
  <si>
    <t>ΒΟΥΓΙΟΥΚΛΗ</t>
  </si>
  <si>
    <t>ΣΟΥΛΤΑΝΑ</t>
  </si>
  <si>
    <t>Σ388562</t>
  </si>
  <si>
    <t>868-869-835-836-837-838-840-839-841-842-821-822-824-823-827-826-828-829-825-830-820-815-816-817-818-819-831-832-834-845-846-847-848-849-850-851-852-853-854-855-856-857-858-859-843-844-871-870-872-873-860-861-862-863-864-865-866-867-875-876-877-878-879-833-897-874</t>
  </si>
  <si>
    <t>ΚΙΟΣΕ</t>
  </si>
  <si>
    <t>ΑΜ665188</t>
  </si>
  <si>
    <t>835-836-837-838-839-840-841-842-862-868-869-826-827-828-829</t>
  </si>
  <si>
    <t>ΓΙΑΝΝΑΚΟΥ</t>
  </si>
  <si>
    <t>ΑΚ385087</t>
  </si>
  <si>
    <t>843-815-826-828-847-850-853-854-870-871-835-837-838-839-840-841-842-818-816-817-821-822-823-824-825-827-829-830-836-844-846-848-852-855-856-857-858-861-862-872-875-876</t>
  </si>
  <si>
    <t>ΔΙΑΜΑΝΤΙΔΟΥ</t>
  </si>
  <si>
    <t>ΠΕΡΙΚΛΗΣ</t>
  </si>
  <si>
    <t>Ρ927440</t>
  </si>
  <si>
    <t>841-837-839-838-840-842-835-836-869</t>
  </si>
  <si>
    <t>ΤΟΓΑ</t>
  </si>
  <si>
    <t>ΑΒ748571</t>
  </si>
  <si>
    <t>838-839-840-841-836-837-842</t>
  </si>
  <si>
    <t>ΔΗΜΑΚΟΠΟΥΛΟΥ</t>
  </si>
  <si>
    <t>ΧΡΙΣΤΙΝΑ-ΔΗΜΗΤΡΑ</t>
  </si>
  <si>
    <t>Χ334496</t>
  </si>
  <si>
    <t>847-850-853-854-858-815-826-828-870-871-839-840-841-842-835-837-838-847</t>
  </si>
  <si>
    <t>ΑΡΓΥΡΑΚΟΠΟΥΛΟΣ</t>
  </si>
  <si>
    <t>ΑΜ979153</t>
  </si>
  <si>
    <t>1069,5</t>
  </si>
  <si>
    <t>876-877-878-874-873-833-863-864-842-841-840-838-837-836-835-843-839</t>
  </si>
  <si>
    <t>ΑΡΑΜΠΑΤΖΗ</t>
  </si>
  <si>
    <t>ΤΡΙΑΝΤΑΦΥΛΛΟΣ</t>
  </si>
  <si>
    <t>ΑΖ840778</t>
  </si>
  <si>
    <t>839-840-837-836-835-842</t>
  </si>
  <si>
    <t>ΚΑΨΑΛΗ</t>
  </si>
  <si>
    <t>Φ213114</t>
  </si>
  <si>
    <t>828-815-816-817-818-819-820-821-822-823-824-825-826-827-829-830-831-832-833-834-835-836-837-838-839-840-841-842-843-844-845-846-847-848-849-850-851-852-853-854-855-856-857-858-859-860-861-862-863-864-865-866-867-868-869-870-871-872-873-874-875-876-877-878-879</t>
  </si>
  <si>
    <t>ΚΟΥΡΤΗ</t>
  </si>
  <si>
    <t>Π937546</t>
  </si>
  <si>
    <t>841-838-840-839-842-835-837-862-836-844-828-826-854-850-853-870-871-815-847-822-858-848-846-829-857-817-816-818-821-823-824-825-827-830-843-852-855-856-859-861-872-875-897</t>
  </si>
  <si>
    <t>ΜΑΡΑ</t>
  </si>
  <si>
    <t>Τ447230</t>
  </si>
  <si>
    <t>841-840-835-836-837-842</t>
  </si>
  <si>
    <t>ΛΙΜΟΥΡΑ</t>
  </si>
  <si>
    <t>ΝΙΚΗ</t>
  </si>
  <si>
    <t>Φ241743</t>
  </si>
  <si>
    <t>817-818-858-843-844-841-860-830-828-878-849-871-852-855</t>
  </si>
  <si>
    <t>ΡΟΥΜΕΛΙΩΤΗ</t>
  </si>
  <si>
    <t>ΕΥΣΤΡΑΤΙΟΣ</t>
  </si>
  <si>
    <t>Π477101</t>
  </si>
  <si>
    <t>830-824-823-822-825-828</t>
  </si>
  <si>
    <t>ΑΚ405047</t>
  </si>
  <si>
    <t>862-817-819-876-877-868-869-835-836-837-838-839-840-841-842-844-815-820-821-822-823-824-825-826-827-828-829-833-870-871-872-875-845-846-847-848-849-850-851-852-853-854-855-856-857-858-859-863-873-874-818</t>
  </si>
  <si>
    <t>ΣΤΥΛΠΝΟΠΟΥΛΟΥ</t>
  </si>
  <si>
    <t>ΧΡΥΣΑΝΘΗ</t>
  </si>
  <si>
    <t>ΠΑΝΤΕΛΗΣ</t>
  </si>
  <si>
    <t>Χ466002</t>
  </si>
  <si>
    <t>841-828-838-840-839-835-837-842-847-870-843-862-833-873-874-876-877</t>
  </si>
  <si>
    <t>ΚΩΔΩΝΑ</t>
  </si>
  <si>
    <t>ΑΕ821379</t>
  </si>
  <si>
    <t>1066,5</t>
  </si>
  <si>
    <t>837-836-835-840-841-842-838-839-862-868-869-843-844-860-871-876-833</t>
  </si>
  <si>
    <t>ΠΙΣΤΙΟΛΑ</t>
  </si>
  <si>
    <t>Χ961692</t>
  </si>
  <si>
    <t>841-838-828-839-840-842-837-835-815-826-847-850-853-854-870-871</t>
  </si>
  <si>
    <t>ΗΛΙΑΣΚΟΥ</t>
  </si>
  <si>
    <t>ΤΡΙΑΝΤΑΦΥΛΛΙΑ</t>
  </si>
  <si>
    <t>Ρ416688</t>
  </si>
  <si>
    <t>868-869-815-820-821-822-824-825-826-827-828-823-829-835-836-837-838-839-840-841-842-845-846-847-848-850-851-852-853-854-855-856-858-857-859-816-817-818-819-830-831-832-833-834-843-844-860-861-862-863-864-865-866-867-873-874-875-876-877</t>
  </si>
  <si>
    <t>ΚΩΣΤΕΚΙΔΟΥ</t>
  </si>
  <si>
    <t>Χ760479</t>
  </si>
  <si>
    <t>838-841-840-839-837-835-842-836-862-844-863-833-828-875-825-826-872-877-876-822</t>
  </si>
  <si>
    <t>ΒΕΝΑΚΗ</t>
  </si>
  <si>
    <t>Χ771314</t>
  </si>
  <si>
    <t>835-842-841-840-838-839-836-837</t>
  </si>
  <si>
    <t>ΔΙΝΑ</t>
  </si>
  <si>
    <t>ΑΣΗΜΕΝΙΑ</t>
  </si>
  <si>
    <t>ΣΩΤΗΡΗΣ</t>
  </si>
  <si>
    <t>Χ727835</t>
  </si>
  <si>
    <t>840-841-837-839-836-838-835-842</t>
  </si>
  <si>
    <t>ΜΙΧΕΛΑΚΗ</t>
  </si>
  <si>
    <t>ΑΙ449409</t>
  </si>
  <si>
    <t>833-863-864-867-876-877-857-858-859-854-855-856-853-848-849-850-851-845-846-830-829-825-824-823-822-821-820-815</t>
  </si>
  <si>
    <t>ΜΠΑΡΕΚΑ</t>
  </si>
  <si>
    <t>ΑΡΓΥΡΩ ΛΥΔΙΑ</t>
  </si>
  <si>
    <t>ΑΑ442995</t>
  </si>
  <si>
    <t>841-838-840-835-837-842-855-850-847-815-826-828-870-871-862-844-875-819</t>
  </si>
  <si>
    <t>ΠΙΠΗΣ</t>
  </si>
  <si>
    <t>Σ821125</t>
  </si>
  <si>
    <t>ΤΙΚΚΟΥ</t>
  </si>
  <si>
    <t>Χ204860</t>
  </si>
  <si>
    <t>850-828-854-847-858</t>
  </si>
  <si>
    <t>ΚΟΝΤΟΣ</t>
  </si>
  <si>
    <t>ΑΜ674511</t>
  </si>
  <si>
    <t>835-836-838-840-841-842</t>
  </si>
  <si>
    <t>ΠΑΠΠΟΥ</t>
  </si>
  <si>
    <t>Ρ175931</t>
  </si>
  <si>
    <t>909,7</t>
  </si>
  <si>
    <t>1059,7</t>
  </si>
  <si>
    <t>837-836-841-840-835-838</t>
  </si>
  <si>
    <t>ΠΑΣΤΡΟΥΜΑΣ</t>
  </si>
  <si>
    <t>ΑΖ090811</t>
  </si>
  <si>
    <t>1058,5</t>
  </si>
  <si>
    <t>828-857-850-822-821-848-858-859-853-854-855-847-846-815-871-870-872-829-849-851-852-845-823-820-824-856-827-825-826-835-836-837-838-839-840-841-842-875-817-862-830-816-818-843-861-833-863-876-877-819-844-865</t>
  </si>
  <si>
    <t>ΚΑΛΚΙΤΑΝΙΔΗ</t>
  </si>
  <si>
    <t>ΝΙΚΟΛΕΤΤΑ</t>
  </si>
  <si>
    <t>ΑΒ316142</t>
  </si>
  <si>
    <t>850-858-828-857-848-859-853-822-823-829-847-846-826-815-824-825-827-845-849-851-852-854-855-856-870-871-872</t>
  </si>
  <si>
    <t>ΑΙ773661</t>
  </si>
  <si>
    <t>907,5</t>
  </si>
  <si>
    <t>1057,5</t>
  </si>
  <si>
    <t>820-821-822-823-824-825-826-827-828-835-836-837-838-840-841-842-845-846-850-857-858-859-867-863-864</t>
  </si>
  <si>
    <t>ΤΖΙΚΟΥΛΑ</t>
  </si>
  <si>
    <t>Χ412578</t>
  </si>
  <si>
    <t>841-828-838-840-839-835-837-842-815-870-871-854-826-850-853-847-822-858-846-836-859-862-875-844-843-830-876-816-861-817-818-825-821-829-848-824-852-856-823</t>
  </si>
  <si>
    <t>ΖΩΓΟΠΟΥΛΟΥ</t>
  </si>
  <si>
    <t>ΑΑ359014</t>
  </si>
  <si>
    <t>815-820-821-822-823-824-825-826-827-828-829-845-846-847-848-849-850-851-852-853-854-855-856-857-858-859-870-871-872</t>
  </si>
  <si>
    <t>ΑΓΡΑΦΙΩΤΗ</t>
  </si>
  <si>
    <t>ΑΒ853208</t>
  </si>
  <si>
    <t>844-862-835-836-837-838-839-840-841-842-843-845-815-816-817-818-819-820-821-822-823-824-825-826-827-828-829-830-831-832-833-834-846-847-848-849-850-851-852-853-854-855-856-857-858-859-860-861-863-864-865-866-867-868-869-870-871-872-873-874-875-876-877-878-879</t>
  </si>
  <si>
    <t>ΓΟΥΛΑΣ</t>
  </si>
  <si>
    <t>Ρ347003</t>
  </si>
  <si>
    <t>828-838-841-840-835-842-839-854-850-870-871-847-826-815-822-829-846-853-848-858-872-862-859-857</t>
  </si>
  <si>
    <t>ΑΣΠΑΣΙΑ</t>
  </si>
  <si>
    <t>ΑΙ217537</t>
  </si>
  <si>
    <t>865-820-858-859-821-822-823-824-827-828-846-847-848-849-850-851-852-853-854-855-856-857-870-871-872-815-825-826-829-845-816-817-818-861-832-830-819-831-875-835-836-837-838-839-840-841-842-844-862-843-833-876-877-878-873-874-863-864-897-860-867-868-869-834-866-879</t>
  </si>
  <si>
    <t>ΚΟΝΤΟΣΤΕΡΓΙΟΥ</t>
  </si>
  <si>
    <t>Φ462007</t>
  </si>
  <si>
    <t>905,3</t>
  </si>
  <si>
    <t>1055,3</t>
  </si>
  <si>
    <t>897-815-816-817-818-819-821-822-823-824-826-828-830-835-836-837-838-839-840-841-842-847-850-853-854-858-862-870-871-875-825-827-829-833-843-844-845-846-859-861-863-865-849-851-852-855-856-857-873-874-876-877-867-868-869-872-879-866-848-860-831-832-834-820-864-878</t>
  </si>
  <si>
    <t>ΚΟΛΟΚΥΘΑ</t>
  </si>
  <si>
    <t>Χ332316</t>
  </si>
  <si>
    <t>831-841-828-838-840-839-835-842-854-870-871-815-826-837-850-847-853-822-846-858-829-848-872-862-857-817-836-859-875-816-818-821-830-843-852-856-861-876-823-824-825-827-844-855-819-820-833-845-849-851-863-865-877-869-832-834-860-866-867-868-879-864-873-874-878</t>
  </si>
  <si>
    <t>ΑΑ362242</t>
  </si>
  <si>
    <t>840-841-836-837-842-838-835</t>
  </si>
  <si>
    <t>ΜΠΙΡΚΟΥ</t>
  </si>
  <si>
    <t>ΒΑΓΙΑ</t>
  </si>
  <si>
    <t>ΑΜ323677</t>
  </si>
  <si>
    <t>1052,7</t>
  </si>
  <si>
    <t>828-841-838-840-815-826-835-837-842-847-850-853-854-870-871-822-836-846-848-857-858-859-862-872-875-816-818-819-821-823-824-830-833-844-845-851-852-856-861-863-865-876-877-827-831-832-834-860-864-867-869-879-873-874-878-839-817-829-825-843-849-855-868</t>
  </si>
  <si>
    <t>ΠΑΝΑΡΕΤΑΚΙ</t>
  </si>
  <si>
    <t>ΣΠΥΡΙΔΩΝ-ΠΕΝΤΕΛΗΣ</t>
  </si>
  <si>
    <t>Χ962011</t>
  </si>
  <si>
    <t>846-847-852-848-850-851-853-856-857-858-859-820-821-823-827-826-845-828-822-824-870-871-872-815-849-825-854-855-829</t>
  </si>
  <si>
    <t>ΖΕΡΒΑ</t>
  </si>
  <si>
    <t xml:space="preserve">ΜΑΡΙΑ </t>
  </si>
  <si>
    <t>ΑΙ293243</t>
  </si>
  <si>
    <t>841-862-850-844-842-840-839-815-870-871-828-822</t>
  </si>
  <si>
    <t>ΔΕΣΠΟΙΝΑ</t>
  </si>
  <si>
    <t>ΑΗ945362</t>
  </si>
  <si>
    <t>BERDUFI</t>
  </si>
  <si>
    <t>DORIS</t>
  </si>
  <si>
    <t>PETRIT</t>
  </si>
  <si>
    <t>BA7720957</t>
  </si>
  <si>
    <t>857-850-849-828-853-854-855-845-846-847-848-851-852-856-858-859-823-821-822-870-871-872-824-815-829-827-825-826</t>
  </si>
  <si>
    <t>ΣΑΚΑ</t>
  </si>
  <si>
    <t>ΑΝΤΩΝΙΚΑ</t>
  </si>
  <si>
    <t>ΖΗΚΟ</t>
  </si>
  <si>
    <t>Χ658380</t>
  </si>
  <si>
    <t>815-820-821-822-823-824-825-826-827-828-829-845-846-847-848-849-850-851-852-853-854-855-856-857-858-859-870-871-872-816-817-818-819-830-831-832-833-834-835-836-837-838-839-840-841-842-843-844-860-861-862-863-864-865-866-867-868-869-873-874-875-876-877-878-879</t>
  </si>
  <si>
    <t>ΠΑΡΑΣΚΕΥΟΠΟΥΛΟΥ</t>
  </si>
  <si>
    <t>ΑΚ079985</t>
  </si>
  <si>
    <t>859-815</t>
  </si>
  <si>
    <t>ΗΛΙΑ</t>
  </si>
  <si>
    <t>ΑΙ873985</t>
  </si>
  <si>
    <t>841-838-837-835-840-842-862-844-836</t>
  </si>
  <si>
    <t>ΚΟΥΚΟΥΛΗ</t>
  </si>
  <si>
    <t>ΑΖ782953</t>
  </si>
  <si>
    <t>1047,5</t>
  </si>
  <si>
    <t>841-828-838-839-840-815-817-822-826-829-835-836-837-842-846-847-848-850-853-854-858-859-862-870-871-872-875-844-816-818-819-820-821-823-824-825-827-830-833-843-845-849-851-852-855-856-861-863-864-865-876-877-832-834-860-866-867-868-869-879-873-874</t>
  </si>
  <si>
    <t>ΑΛΕΞΕΛΗΣ</t>
  </si>
  <si>
    <t>ΖΑΧΑΡΙΑΣ</t>
  </si>
  <si>
    <t>ΒΛΑΣΙΟΣ</t>
  </si>
  <si>
    <t>ΑΗ596295</t>
  </si>
  <si>
    <t>829-825-826-839-855-843-832-838-841-871-828-830-868-815</t>
  </si>
  <si>
    <t>ΓΕΩΡΓΙΟΥ</t>
  </si>
  <si>
    <t>Σ484727</t>
  </si>
  <si>
    <t>839-840-841-842-835-837-838-850-853-847-826-815-870-871-828-854-843-825-817</t>
  </si>
  <si>
    <t>ΖΑΦΕΙΡΙΑΔΟΥ</t>
  </si>
  <si>
    <t>ΣΩΤΗΡΙΑ</t>
  </si>
  <si>
    <t>ΑΗ423215</t>
  </si>
  <si>
    <t>842-841-838-840-837-835-828-826-871-854-870-847-850-853-869-825-858-846-848-852-844-823-824-821-822-859-818-816-856-857-876-875-872-862-861</t>
  </si>
  <si>
    <t>ΠΑΠΠΑ</t>
  </si>
  <si>
    <t>ΑΒ810662</t>
  </si>
  <si>
    <t>843-834-818-816-817-832-833-870-871-826-872-860-835-836-837-838-839-845-846-847-848-849-850-851-852-853-854-855-840-841-842-856-857-858-859-861-862-863-864-865-866-867-815-820-819-821-822-823-824-825-831-868-869-873-874-875-876-877-878-879-844-828-829-830</t>
  </si>
  <si>
    <t>ΣΤΥΛΙΑΝΗ</t>
  </si>
  <si>
    <t>Χ972428</t>
  </si>
  <si>
    <t>841-842-840-837-836-838-839-835-815-826-828-847-850-853-854-870-871-822-875-844-843-830-816-817-818-862-861-876-872-859-821-823-824-825-827-829-846-848</t>
  </si>
  <si>
    <t>ΜΑΝΩΛΙΔΟΥ</t>
  </si>
  <si>
    <t>ΑΒ924106</t>
  </si>
  <si>
    <t>840-841-839-842-835-838-837-828-815-816-820-821-822-823-824-825-826-827-829-830-836-843-844-845-846-847-848-849-850-851-852-853-854-856-855-857-862-868-869</t>
  </si>
  <si>
    <t>ΚΡΙΤΟΥΛΗ</t>
  </si>
  <si>
    <t>ΑΙ833900</t>
  </si>
  <si>
    <t>ΣΜΑΙΛΗ</t>
  </si>
  <si>
    <t>ΕΛΕΝΗ - ΖΩΗ</t>
  </si>
  <si>
    <t>ΑΖ708069</t>
  </si>
  <si>
    <t>854-853-828-847-850-870-871-826-815-838-841-840-842-837-834-835-839</t>
  </si>
  <si>
    <t>ΚΑΤΣΙΚΟΠΟΥΛΟΥ</t>
  </si>
  <si>
    <t>ΑΕ231595</t>
  </si>
  <si>
    <t>820-821-822-823-824-833-845-846-847-848-849-850-851-852-853-854-855-856-857-858-859-863-864-873-874-876-877-878</t>
  </si>
  <si>
    <t>ΜΠΟΥΓΙΟΥΚΛΗ</t>
  </si>
  <si>
    <t>ΑΑ402747</t>
  </si>
  <si>
    <t>838-841-842-840-837-835-828-826-815-847-850-853-854-870-871-839</t>
  </si>
  <si>
    <t>ΡΑΣΟΥΛΗ</t>
  </si>
  <si>
    <t>ΜΑΡΓΑΡΙΤΑ</t>
  </si>
  <si>
    <t>ΑΑ463075</t>
  </si>
  <si>
    <t>815-816-822-826-828-833-835-838-839-840-841-846-847-850-854-876-877-853</t>
  </si>
  <si>
    <t>ΓΙΑΝΝΑΚΟΥΔΗ</t>
  </si>
  <si>
    <t>ΑΗ341500</t>
  </si>
  <si>
    <t>840-841-842-843-844-846-847-848-850-852-853-854-855-856-857-858-859-861-862-869-870-871-872-875-876</t>
  </si>
  <si>
    <t>ΜΑΝΙΚΑΣ</t>
  </si>
  <si>
    <t>Χ819695</t>
  </si>
  <si>
    <t>841-840-839-838-842-837-836-835-828-854-853-850-847-848-857-858-859-829-815-821-870-871-872-846-826-817-862-875-832-834-860-864-866-867-873-874-878</t>
  </si>
  <si>
    <t>ΑΖ816289</t>
  </si>
  <si>
    <t>897-840-841-836-837-835-838-839-842-862-843</t>
  </si>
  <si>
    <t>ΚΟΥΤΣΟΓΙΑΝΝΗ</t>
  </si>
  <si>
    <t>Φ261266</t>
  </si>
  <si>
    <t>894,3</t>
  </si>
  <si>
    <t>1044,3</t>
  </si>
  <si>
    <t>828-871-870-826-815</t>
  </si>
  <si>
    <t>ΔΗΜΗΤΡΙΑΔΟΥ</t>
  </si>
  <si>
    <t>ΑΖ882992</t>
  </si>
  <si>
    <t>869-868-841-840-842-835</t>
  </si>
  <si>
    <t>ΚΑΙΣΙΔΟΥ</t>
  </si>
  <si>
    <t>ΔΙΑΝΑ</t>
  </si>
  <si>
    <t>ΒΙΚΤΩΡ</t>
  </si>
  <si>
    <t>ΑΗ418909</t>
  </si>
  <si>
    <t>1041,3</t>
  </si>
  <si>
    <t>862-841-840-838</t>
  </si>
  <si>
    <t>ΣΤΑΜΟΣ</t>
  </si>
  <si>
    <t>ΑΝ336886</t>
  </si>
  <si>
    <t>862-875-819-844-830-831-836-837-838-840-841-842-815-860-826-825-866-867-872</t>
  </si>
  <si>
    <t>ΤΑΣΙΟΥΛΑ</t>
  </si>
  <si>
    <t>ΑΑ431190</t>
  </si>
  <si>
    <t>841-828-838-840-839-842-835-854-870-871-815-826-837-822-850-847-846-853-858-862-829-872-848-836-817-857-818-830-843-861-859-856-852-816-823-824-825-827-875-844-876-855-869-819-820-821-831-832-833-834-845-849-851-860-863-864-865-866-867-868-873-874-877-878-879</t>
  </si>
  <si>
    <t>ΧΑΤΖΗΣΤΑΥΡΟΥ</t>
  </si>
  <si>
    <t>ΕΥΦΡΟΣΥΝΗ</t>
  </si>
  <si>
    <t>ΑΚ625345</t>
  </si>
  <si>
    <t>871-872-870-828-826-825-829-827-845-847-846-848-859-858-857-856-855-854-853-852-851-850-849-824-823-822-821-820-815</t>
  </si>
  <si>
    <t>ΣΙΔΕΡΑ</t>
  </si>
  <si>
    <t>ΑΗ795737</t>
  </si>
  <si>
    <t>889,9</t>
  </si>
  <si>
    <t>1039,9</t>
  </si>
  <si>
    <t>841-838-840-839-835-842-837-836-843-844-830-862-861-816-818-819-875-854-852-853-870-871-815-822-826-828-846-876</t>
  </si>
  <si>
    <t>ΠΕΤΡΟΥ</t>
  </si>
  <si>
    <t>ΑΖ266210</t>
  </si>
  <si>
    <t>862-844-839-840-841-842-836-837-838-834-831-875-869-865-861-860-816-817-818-819-814-832</t>
  </si>
  <si>
    <t>ΣΟΝΩΒΙΔΟΥ</t>
  </si>
  <si>
    <t>ΑΡΚΑΔΙΟΣ</t>
  </si>
  <si>
    <t>ΑΖ420394</t>
  </si>
  <si>
    <t>841-843-862-844-835-868-869-876-866-830-865-873</t>
  </si>
  <si>
    <t>ΒΟΥΛΚΑΚΗ</t>
  </si>
  <si>
    <t>ΑΜ860936</t>
  </si>
  <si>
    <t>839-840-841-842-835-836-837-838</t>
  </si>
  <si>
    <t>ΤΣΙΜΙΚΛΗ</t>
  </si>
  <si>
    <t>ΑΔΑΜ</t>
  </si>
  <si>
    <t>Ρ915478</t>
  </si>
  <si>
    <t>815-826-828-847-850-853-854-870-871-837-838-835-839-842</t>
  </si>
  <si>
    <t>ΜΠΑΜΠΑΛΙΑ</t>
  </si>
  <si>
    <t>ΚΥΡΙΑΚΟΣ</t>
  </si>
  <si>
    <t>ΑΖ917585</t>
  </si>
  <si>
    <t>841-838</t>
  </si>
  <si>
    <t>ΤΖΩΡΤΖΑΚΗ</t>
  </si>
  <si>
    <t>ΑΒ301960</t>
  </si>
  <si>
    <t>822-823-824-825-826-827-828-829-845-846-847-848-849-850-851-852-853-854-855-856-857-858-859-830-832-833-834-835-836-837-838-839-840-841-842-843-860-861-862-863-864-866-867-873-874-876-877-878</t>
  </si>
  <si>
    <t>ΚΟΥΦΑ</t>
  </si>
  <si>
    <t>ΑΖ830217</t>
  </si>
  <si>
    <t>835-836-837-838-839-840-841-842-843</t>
  </si>
  <si>
    <t>ΤΑΣΙΟΥΛΑΣ</t>
  </si>
  <si>
    <t>Χ977227</t>
  </si>
  <si>
    <t>888,8</t>
  </si>
  <si>
    <t>1038,8</t>
  </si>
  <si>
    <t>841-828-838-840-839-842-835-854-870-871-815-826-837-822-850-847-846-853-858-862-829-872-848-836-817-857-818-830-843-861-859-856-852-816-823-824-825-827-875-844-876-855-869-819-820-821-831-832-833-834-845-849-851-860-863-864-865-866-867-868-873-874-877-878</t>
  </si>
  <si>
    <t>ΤΣΑΚΑΛΟΥ</t>
  </si>
  <si>
    <t>ΑΖ245368</t>
  </si>
  <si>
    <t>1036,5</t>
  </si>
  <si>
    <t>841-838-840-839-842-837-835-836-818-843-870-871-872-834-828-858-847-846-829-854-850-853-862-815-848-857-856-817-822-816-860-875-823-824-825-819-820-821-844-845-855-849-865-868-869</t>
  </si>
  <si>
    <t>ΠΕΤΡΟΥΛΑΚΗ</t>
  </si>
  <si>
    <t>Χ129838</t>
  </si>
  <si>
    <t>1005,4</t>
  </si>
  <si>
    <t>1035,4</t>
  </si>
  <si>
    <t>823-854-855-858-859-856-857-870-871-872-853-852-851-850-848-849-847-846-845-824-827-828-826-822-821-815-820-825-829</t>
  </si>
  <si>
    <t>ΜΗΤΡΟΠΟΥΛΟΥ</t>
  </si>
  <si>
    <t>ΑΗ204591</t>
  </si>
  <si>
    <t>818-815-817-821-822-826-829-828-854-853-850-847-848-846-856-857-852-855-858-859</t>
  </si>
  <si>
    <t>ΤΙΑΚΟΥΔΗ</t>
  </si>
  <si>
    <t>ΒΕΡΓΩ</t>
  </si>
  <si>
    <t>Χ445902</t>
  </si>
  <si>
    <t>853-847-826-828-850-854-870-871-815-838-837-835-839-840-841-842-821-830-876-862-869-843-824-825-827-829-836-846-848-852-856-857-858-859-872-822-875-823-855-844-816-817-818</t>
  </si>
  <si>
    <t>ΡΗΓΑ</t>
  </si>
  <si>
    <t>ΜΑΡΚΟΣ</t>
  </si>
  <si>
    <t>ΑΗ451908</t>
  </si>
  <si>
    <t>824-828-829-846-847-848-849-853-854-857-870-871-872-863-833-832-822</t>
  </si>
  <si>
    <t>ΜΠΑΡΚΟΓΛΟΥ</t>
  </si>
  <si>
    <t>Σ579511</t>
  </si>
  <si>
    <t>828-871-870-854-853-826-847-815-850</t>
  </si>
  <si>
    <t>ΣΤΑΥΡΟΥ</t>
  </si>
  <si>
    <t>AZ 718078</t>
  </si>
  <si>
    <t>871-872-856-857-858-859-855-854-853-852-851-849-847-848-850-815-819-820-821-825-829-830-841-842-843-862-875-816-817</t>
  </si>
  <si>
    <t>ΒΑΛΒΗ</t>
  </si>
  <si>
    <t>ΣΠΥΡΙΔΟΥΛΑ</t>
  </si>
  <si>
    <t>ΑΗ444887</t>
  </si>
  <si>
    <t>828-833-876-877-878-860-866-846-847-850-853-848-857-858-859</t>
  </si>
  <si>
    <t>ΜΑΝΟΥ</t>
  </si>
  <si>
    <t>ΑΖ480387</t>
  </si>
  <si>
    <t>838-840-841-842-837-835-850-853-854-870-871-826-828-815-839-847</t>
  </si>
  <si>
    <t>ΜΕΤΣΙΜΕΝΙΔΟΥ</t>
  </si>
  <si>
    <t>Τ092956</t>
  </si>
  <si>
    <t>829-828-826-827-825-824-823-822-821-820-815-845-852-848-849-850-851-853-854-855-856-857-858-859-870-871-872-862-875-846-847-841-842-843-839-840-838-835-836-837-830-832</t>
  </si>
  <si>
    <t>ΚΩΣΤΑΚΑΚΗ</t>
  </si>
  <si>
    <t>ΑΜ666481</t>
  </si>
  <si>
    <t>840-841-838-839-837-836-842-835</t>
  </si>
  <si>
    <t>ΜΠΟΥΤΖΟΠΟΥΛΟΥ</t>
  </si>
  <si>
    <t>ΑΣΤΕΡΙΟΣ</t>
  </si>
  <si>
    <t>ΑΒ686381</t>
  </si>
  <si>
    <t>841-838-839-840-842-835-837-836-862-843-869-868-875-844-833-876-877-878-873-874-863-864-860-832-830-831-834-879-865-866-819-818-816-817-861-867-870-872-871-850-847-846-848-849-854-855-853-828-822-821-823-820-845-851-852-858-859-857-856</t>
  </si>
  <si>
    <t>ΧΡΥΣΑΦΗ</t>
  </si>
  <si>
    <t>ΑΕ359576</t>
  </si>
  <si>
    <t>815-817-822-826-828-829-835-836-837-838-839-840-841-842-846-847-848-850-853-854-857-858-859-862-870-871-872-875-816-818-819-820-821-823-824-825-830-831-832-833-834-843-844-845-849-851-852-855-856-860-861-863-864-865-866-867-868-869-873-874-876-877-878</t>
  </si>
  <si>
    <t>ΤΣΟΓΚΑ</t>
  </si>
  <si>
    <t>ΑΝ243609</t>
  </si>
  <si>
    <t>816-817-819-820-823-824-825-833-837-840-841-842-845-846-847-849-851-853-852-859-865-863-815-818-821-822-826-827-828-829-830-835-836-838-839-843-844-854-850-848-855-856-857-858-861-862-870-871-872-875-876-877</t>
  </si>
  <si>
    <t>ΜΑΝΤΖΙΩΚΑ</t>
  </si>
  <si>
    <t>ΒΕΝΕΤΙΑ</t>
  </si>
  <si>
    <t>ΑΒ101611</t>
  </si>
  <si>
    <t>835-836-837-838-839-840-841-842-883-884-885-862-814-813-875-865-870-871-872-844-819-828-826-829-827-825-882-815-817-816-818-861-854-853-850-847-846-848-857-858-859-856-852-855-851-849-845-821-820-822-823-824-830-843-876-878-863-864-833-831-832-834-860-866-867-868-869-877</t>
  </si>
  <si>
    <t>ΑΓΓΕΛΟΠΟΥΛΟΣ</t>
  </si>
  <si>
    <t>ΑΙ054953</t>
  </si>
  <si>
    <t>815-820-821-822-823-824-825-826-827-828-829-846-847-848-849-850-851-852-853-854-855-856-857-858-859-870-871-872-873</t>
  </si>
  <si>
    <t>ΖΩΓΡΑΦΟΣ</t>
  </si>
  <si>
    <t>ΖΗΣΗΣ</t>
  </si>
  <si>
    <t>ΧΑΡΙΛΑΟΣ</t>
  </si>
  <si>
    <t>ΑΖ794132</t>
  </si>
  <si>
    <t>835-836-837-838-839-840-841-842-843-897-862-844-830-833-876-877-878-863-815-820-821-822-823-824-825-826-827-828-829-845-846-847-848-849-850-851-852-853-854-855-856-857-858-859-875-816-817-818-865-861-819-870-871-872</t>
  </si>
  <si>
    <t>ΧΡΙΣΤΑΚΙΔΟΥ</t>
  </si>
  <si>
    <t>ΑΡΙΣΤΕΙΔΗΣ</t>
  </si>
  <si>
    <t>Σ790394</t>
  </si>
  <si>
    <t>840-841-838</t>
  </si>
  <si>
    <t>ΠΕΤΕΙΝΑΡΗ</t>
  </si>
  <si>
    <t>ΑΜ770925</t>
  </si>
  <si>
    <t>828-841-838-847-871-854-853-850-870-815-826-835-840-842</t>
  </si>
  <si>
    <t>ΖΑΡΚΑΛΗ</t>
  </si>
  <si>
    <t>ΘΕΟΦΑΝΙΑ</t>
  </si>
  <si>
    <t>ΓΡΗΓΟΡΙΟΣ</t>
  </si>
  <si>
    <t>ΑΗ626307</t>
  </si>
  <si>
    <t>995,5</t>
  </si>
  <si>
    <t>1025,5</t>
  </si>
  <si>
    <t>871-870-854-853-850-847-828-826-815</t>
  </si>
  <si>
    <t>ΣΤΑΥΡΟΠΟΥΛΟΥ</t>
  </si>
  <si>
    <t>ΓΙΑΝΝΟΥΛΑ</t>
  </si>
  <si>
    <t>ΑΒ075920</t>
  </si>
  <si>
    <t>874,5</t>
  </si>
  <si>
    <t>1024,5</t>
  </si>
  <si>
    <t>828-871-870-854-815-826-850-853-847-858-822-846-829-848-862-872-857-859-817-818-841-838-840-839-842-835-837-836-856-861-852-830-827-843-875-876-823-824-825-844-816-821-820-863-851-865-845-833-772-756-755-754-753-761-764-759-787-786-794-796-792-791-790-789-795-758-765-760-757-785-788-793-751-777-776-771-781-782-780-778-779-769-770-774-773-784-783-814-813</t>
  </si>
  <si>
    <t>ΒΛΑΧΟΥ</t>
  </si>
  <si>
    <t>ΧΡΥΣΑΦΩ</t>
  </si>
  <si>
    <t>Χ814731</t>
  </si>
  <si>
    <t>854-859-857-846-847-845-849-852-848-822-824-828-823-851-853-856-820-821-815-827-872-871-858-865-818-876-877-878-873-863-864-819</t>
  </si>
  <si>
    <t>ΑΘΑΝΑΣΙΟΥ</t>
  </si>
  <si>
    <t>ΑΝΤΩΝΙΑ</t>
  </si>
  <si>
    <t>ΑΕ103227</t>
  </si>
  <si>
    <t>871-828-829-854-870-846-847-849-850-857-872-826-848-853-815</t>
  </si>
  <si>
    <t>ΚΟΥΜΠΟΥΔΙΕΤΑΣ</t>
  </si>
  <si>
    <t>ΑΝΑΤΟΛΙΟΣ</t>
  </si>
  <si>
    <t>ΑΚ431936</t>
  </si>
  <si>
    <t>844-862-843-835-836-837-838-839-840-841-842-820-821-822-823-824-825-826-827-828-829-845-846-847-848-849-850-851-852-853-854-855-856-857-858-859-870-871-872-897</t>
  </si>
  <si>
    <t>ΖΑΦΕΙΡΟΠΟΥΛΟΥ</t>
  </si>
  <si>
    <t>ΑΙ479993</t>
  </si>
  <si>
    <t>875-841-838-828-870</t>
  </si>
  <si>
    <t>ΓΕΡΜΑΝΙΔΟΥ</t>
  </si>
  <si>
    <t>ΑΖ839813</t>
  </si>
  <si>
    <t>841-838-840-839-837-842-835-836-828-843-826-854-871-870-850-847-853-829-872-848-858-846-822-821-857-856-825-859-824-823-820-845-849-852-851-855-827-862-844-830-860-869-868-817-861-865-866-867-873-874-832-833-831-819-818-816-863-864-834-815-875-876-877-878-879</t>
  </si>
  <si>
    <t>ΓΚΟΓΚΑ</t>
  </si>
  <si>
    <t>ΗΛΙΑΝΑ</t>
  </si>
  <si>
    <t>ΑΖ742584</t>
  </si>
  <si>
    <t>843-828-815-854-850-826-822-853-829-846-847-848-857-858-859-856-870-871-872-842-840-838</t>
  </si>
  <si>
    <t>ΓΚΛΑΒΑ</t>
  </si>
  <si>
    <t>ΑΖ698322</t>
  </si>
  <si>
    <t>841-838-840-835-837-842-839-836-862-828</t>
  </si>
  <si>
    <t>ΠΑΠΑΖΟΓΛΟΥ</t>
  </si>
  <si>
    <t>Χ359969</t>
  </si>
  <si>
    <t>833-864-863-873-874-876-877-828-847-815-853-854-850-870-871-826</t>
  </si>
  <si>
    <t>ΜΟΝΕ</t>
  </si>
  <si>
    <t>ΑΡΜΠΕΝ</t>
  </si>
  <si>
    <t>ΑΜ238698</t>
  </si>
  <si>
    <t>815-847-858-859-848-852-853-854-856-850-828-822-870-871-872-823-827</t>
  </si>
  <si>
    <t>ΧΡΙΣΤΙΔΟΥ</t>
  </si>
  <si>
    <t>ΑΕ690592</t>
  </si>
  <si>
    <t>969,1</t>
  </si>
  <si>
    <t>1019,1</t>
  </si>
  <si>
    <t>841-840-835-837-836-839-838-842</t>
  </si>
  <si>
    <t>ΚΟΚΟΡΗΣ</t>
  </si>
  <si>
    <t>ΑΕ721409</t>
  </si>
  <si>
    <t>816-817-818-819-820-821-822-823-824-825-826-827-828-829-830-831-832-833-834-835-836-837-838-839-840-841-842-843-844-845-846-847-848-849-850-851-852-853-854-855-856-857-858-859-860-861-862-863-864-865-866-867-868-869-870-871-872-873-874-875-876-877-878-879</t>
  </si>
  <si>
    <t>ΠΑΥΛΙΤΣΑ</t>
  </si>
  <si>
    <t>ΑΑ870109</t>
  </si>
  <si>
    <t>876-882-828-841-838-877-886-891-871-889-835-890-892-842-815-826-837-839-840-854-870-894-847-850-893-895-896-888-883-884-885-887-816-817-818-819-820-821-822-823-824-825-827-829-830-831-832-833-834-836-843-844-845-846-848-849-851-852-853-857-856-855-858-859-860-861-862-863-864-865-867-866-868-869-872-873-875-878-879</t>
  </si>
  <si>
    <t>ΚΑΠΑΚΛΗ</t>
  </si>
  <si>
    <t>Φ066764</t>
  </si>
  <si>
    <t>864,6</t>
  </si>
  <si>
    <t>1014,6</t>
  </si>
  <si>
    <t>815-819-820-821-822-823-824-825-826-827-828-829-845-846-847-848-849-850-851-852-853-854-855-856-857-858-859-865-870-871-872-897</t>
  </si>
  <si>
    <t>ΠΑΠΑΧΑΡΙΣΙΟΥ</t>
  </si>
  <si>
    <t>Ρ856843</t>
  </si>
  <si>
    <t>984,5</t>
  </si>
  <si>
    <t>1014,5</t>
  </si>
  <si>
    <t>841-840-839-838-835-837-836-843-844-862-869</t>
  </si>
  <si>
    <t xml:space="preserve">ΠΑΠΠΑ </t>
  </si>
  <si>
    <t xml:space="preserve">ΓΕΩΡΓΙΟΣ </t>
  </si>
  <si>
    <t>ΑΒ813762</t>
  </si>
  <si>
    <t>843-834-818-817-816-860-862-844-835-836-837-838-839-840-841-842</t>
  </si>
  <si>
    <t>ΜΑΛΑΚΟΥ</t>
  </si>
  <si>
    <t>ΚΩΝ/ΝΟΣ</t>
  </si>
  <si>
    <t>ΑΕ739683</t>
  </si>
  <si>
    <t>826-815-828-850-854-853-857-870-871-847-837-838-839-840-841-842-817</t>
  </si>
  <si>
    <t>ΠΙΠΛΙΝΑ</t>
  </si>
  <si>
    <t>Τ387029</t>
  </si>
  <si>
    <t>871-828-859-858-847-846-854-848-857-855-872-820-853-826-825-852-851-850-849-870-823-856-822-821-845-861</t>
  </si>
  <si>
    <t>ΦΟΥΣΤΑΝΑ</t>
  </si>
  <si>
    <t>ΑΡΤΕΜΙΣ</t>
  </si>
  <si>
    <t>ΑΚ403079</t>
  </si>
  <si>
    <t>862-844-838-840</t>
  </si>
  <si>
    <t>ΖΗΚΑ</t>
  </si>
  <si>
    <t>ΜΑΡΙΑ ΓΕΩΡΓΙΑ</t>
  </si>
  <si>
    <t>ΑΚ146787</t>
  </si>
  <si>
    <t>981,2</t>
  </si>
  <si>
    <t>1011,2</t>
  </si>
  <si>
    <t>828-846-847-850</t>
  </si>
  <si>
    <t>ΝΙΤΣΙΟΥ</t>
  </si>
  <si>
    <t>Ρ471982</t>
  </si>
  <si>
    <t>1010,9</t>
  </si>
  <si>
    <t>815-816-875-817-818-819-820-821-822-823-824-825-830-831-834-840-842-844-862-865-868-869-843</t>
  </si>
  <si>
    <t>ΠΑΙΤΑΡΗ</t>
  </si>
  <si>
    <t>Ξ809875</t>
  </si>
  <si>
    <t>1009,8</t>
  </si>
  <si>
    <t>838-840-841-836-837-835-842-839</t>
  </si>
  <si>
    <t>ΚΩΤΣΗ</t>
  </si>
  <si>
    <t>ΔΟΝΑΤΟΣ</t>
  </si>
  <si>
    <t>ΑΖ251585</t>
  </si>
  <si>
    <t>834-843-838-837-840-841-842-836-835-844-862-830-818-819-875-828-858-859-854-850-848-847-846-815-820-821-822-823-826-853-852-856-872-871-851-824-827-845-857-870-816-861-865-833-863-876-877-839-897-825-855-829-849-817</t>
  </si>
  <si>
    <t>ΠΑΠΑΚΩΝΣΤΑΝΤΙΝΟΥ</t>
  </si>
  <si>
    <t>ΠΑΣΧΑΛΗΣ</t>
  </si>
  <si>
    <t>ΑΖ158295</t>
  </si>
  <si>
    <t>841-840-839-835-836-837-838-858-859-847-828-854-869-846</t>
  </si>
  <si>
    <t>ΣΙΔΕΡΙΔΟΥ</t>
  </si>
  <si>
    <t>ΛΑΜΠΡΙΑΝΟΣ</t>
  </si>
  <si>
    <t>ΑΕ383414</t>
  </si>
  <si>
    <t>836-837-835-838-839-840-841-842</t>
  </si>
  <si>
    <t>ΔΗΜΕΛΗ</t>
  </si>
  <si>
    <t>ΕΥΔΟΞΙΑ</t>
  </si>
  <si>
    <t>ΑΗ384570</t>
  </si>
  <si>
    <t>838-841-835-836-837-840-839-842-862-843-844-870-871-872-875-879-831-833-834-867-873-874-876-877-878-860-863-866-830-819-828-826-847-846-822-829-854-850-848-853-845-815-817-816-818-821-820-857-852-856-855-849-851-823-824-825-827-858-859-861-864-865-868-869-832</t>
  </si>
  <si>
    <t>ΜΠΕΚΡΗ</t>
  </si>
  <si>
    <t>ΑΘΑΝΑΣΙΑ</t>
  </si>
  <si>
    <t>Χ839293</t>
  </si>
  <si>
    <t>815-816-818-819-820-826-827-828-830-831-840-841-847-848-850-853-854-858-859-862-865</t>
  </si>
  <si>
    <t>ΔΕΒΡΕΛΗ</t>
  </si>
  <si>
    <t>ΑΚ278840</t>
  </si>
  <si>
    <t>841-837-840-835</t>
  </si>
  <si>
    <t>ΒΟΥΤΣΙΛΑΚΟΥ</t>
  </si>
  <si>
    <t>ΑΑ978349</t>
  </si>
  <si>
    <t>828-854-871-847-853-850-857-846-848-829-870-872-826</t>
  </si>
  <si>
    <t>ΧΑΡΕΛΑΣ</t>
  </si>
  <si>
    <t>ΑΗ295050</t>
  </si>
  <si>
    <t>838-839-835-836-837-842-841-840-862-843-834-860-832-830-816-833</t>
  </si>
  <si>
    <t>ΚΡΗΤΙΤΖΗ</t>
  </si>
  <si>
    <t>ΠΑΝΑΓΙΩΤΗΣ-ΘΕΟΔΟΣΙΟΣ</t>
  </si>
  <si>
    <t>ΑΗ333182</t>
  </si>
  <si>
    <t>841-838-840-835-842-837-836-862-830-817-876-875-816-861-818-844-819-833-863-877-865</t>
  </si>
  <si>
    <t>ΧΑΤΖΗΣΤΕΡΓΟΣ</t>
  </si>
  <si>
    <t>ΣΤΕΡΓΟΣ</t>
  </si>
  <si>
    <t>ΓΑΒΡΙΗΛ</t>
  </si>
  <si>
    <t>ΑΖ953634</t>
  </si>
  <si>
    <t>1003,5</t>
  </si>
  <si>
    <t>823-846-847-848-854-850-853-828-841</t>
  </si>
  <si>
    <t>ΚΕΧΑΓΙΑ</t>
  </si>
  <si>
    <t>ΑΝΔΡΟΝΙΚΗ</t>
  </si>
  <si>
    <t>ΚΩΝ ΝΟΣ</t>
  </si>
  <si>
    <t>ΑΜ842394</t>
  </si>
  <si>
    <t>1001,3</t>
  </si>
  <si>
    <t>862-815-817-822-826-828-829-835-836-837-838-839-840-841-846-847-848-850-853-854-857-858-859-870-871-872-875-816-818-819-820-821-823-824-825-827-830-833-842-843-844-845-851-852-856-861-863-865-876-877-831-832-834-860-864-866-867-868-869-873-874-878-879</t>
  </si>
  <si>
    <t>ΜΗΤΣΑΣ</t>
  </si>
  <si>
    <t>ΑΒ154601</t>
  </si>
  <si>
    <t>839-829-817-826-838-875-836-862-841-840-854-828-837-835-842-847-857-859-858-872-822-815-850-848-871-870-853-846-867-868-832-879-878-843-825-855-819-849-816-866-830-860-863-865-864-861-831-823-818-873-874-869-876-833-844-834-821-820-827-845-851-852-856-877-824</t>
  </si>
  <si>
    <t>ΝΤΑΡΗ</t>
  </si>
  <si>
    <t>ΑΡΕΤΗ</t>
  </si>
  <si>
    <t>Σ760177</t>
  </si>
  <si>
    <t>840-841-837-836-838-835-862</t>
  </si>
  <si>
    <t>ΤΣΙΜΠΡΟΥ</t>
  </si>
  <si>
    <t>ΠΗΝΕΛΟΠΗ</t>
  </si>
  <si>
    <t>Σ439143</t>
  </si>
  <si>
    <t>837-838-839-840-841-842-847-850-853-854-815-826-828-870-871-832-843-844-830-879-867-869-873-874-876-877-878-860-862-863-864-865-866</t>
  </si>
  <si>
    <t>ΖΗΣΙΜΑΚΗ</t>
  </si>
  <si>
    <t>ΑΒ532658</t>
  </si>
  <si>
    <t>828-823-871-829-856-848-850-854-855-847-846-853-826-825-822-821-827-815-852-872-857-824-870-858-859</t>
  </si>
  <si>
    <t>ΧΑΒΔΟΥΛΑ</t>
  </si>
  <si>
    <t>ΑΕ995949</t>
  </si>
  <si>
    <t>825-826-828-846-847</t>
  </si>
  <si>
    <t>ΚΩΝΣΤΑΣ</t>
  </si>
  <si>
    <t>ΜΙΛΤΙΑΔΗΣ</t>
  </si>
  <si>
    <t>ΑΒ990342</t>
  </si>
  <si>
    <t>999,9</t>
  </si>
  <si>
    <t>828-826-815-850-853</t>
  </si>
  <si>
    <t>ΚΑΡΑΣΤΕΡΓΙΟΥ</t>
  </si>
  <si>
    <t>ΘΩΜΑΣ</t>
  </si>
  <si>
    <t>Χ743806</t>
  </si>
  <si>
    <t>835-836-837-838-840-841-842-862-868-869</t>
  </si>
  <si>
    <t>ΔΕΛΗΟΛΑΝΗ</t>
  </si>
  <si>
    <t>ΑΖ341091</t>
  </si>
  <si>
    <t>997,7</t>
  </si>
  <si>
    <t>835-836-837-838-839-840-841-842-868-869-843-830-862-819-831-824-834-844-875-815-816-817-818-820-821-822-823-825-826-827-828-829-832-833-845-846-847-848-849-850-851-852-853-854-855-856-857-858-859-860-861-863-864-865-866-867-870-871-872-873-874-876-877-878-879</t>
  </si>
  <si>
    <t>Χ377396</t>
  </si>
  <si>
    <t>844-862-843-828-815-858-859-854-853-857-850-848-849-855-847-846-845-856-826-825-829-822-827-824-823-820-821-841-838-835-837-836-840-839-842-870-871-872-816-875-784-819-801-757-759-764-794-796</t>
  </si>
  <si>
    <t>ΜΑΣΤΡΟΥΔΗ</t>
  </si>
  <si>
    <t>ΑΕ761678</t>
  </si>
  <si>
    <t>996,6</t>
  </si>
  <si>
    <t>868-835-836-837-838-875-862-839-841-842-816-819-843-844-848-850</t>
  </si>
  <si>
    <t>ΡΙΒΑ</t>
  </si>
  <si>
    <t>Π137508</t>
  </si>
  <si>
    <t>862-844-843-841-838-840-839-835-842-837-836</t>
  </si>
  <si>
    <t>ΣΙΑΚΑΡΑ</t>
  </si>
  <si>
    <t>Χ374153</t>
  </si>
  <si>
    <t>844-862-875-841-840-839-838-835-837-842-836-854-847-846-850-853-858-822-870-871-872-859-826-815-828-848-857-829-852-856-855-849-851-845-824-823-821-820-825-819-830-818-816-861-865</t>
  </si>
  <si>
    <t>ΑΝΔΡΕΟΠΟΥΛΟΥ</t>
  </si>
  <si>
    <t>ΑΑ444156</t>
  </si>
  <si>
    <t>858-859-853-828</t>
  </si>
  <si>
    <t>ΔΡΑΜΟΥΝΤΑΝΗ</t>
  </si>
  <si>
    <t>ΑΕ970342</t>
  </si>
  <si>
    <t>841-826-870-815-817-822-862-871-828-829-835-836-837-838-840-842-846-847-848-850-853-854-857-858-872-875-877-876-816-818-819-820-821-823-824-825-827-830-833-839-843-844-845-849-852-855-856-861-863-865-831-832-834-860-864-866-867-869-873-874-878-879</t>
  </si>
  <si>
    <t>ΚΟΠΑΝΟΥ</t>
  </si>
  <si>
    <t>ΑΒ998260</t>
  </si>
  <si>
    <t>831-828-841-838-840-854-870-871-815-850-826-847-853-822-846-858-829-848-872-857-859-821-852-856-823-824-825-827-855-845-849-851-820-817-816-868-869-867-866-860-875-876-877-878-873-874-833-832-830-843-844-839-842-835-837-836-818-819-834-862-861-863-864-865-879</t>
  </si>
  <si>
    <t>ΠΑΝΟΥ</t>
  </si>
  <si>
    <t>ΑΒ411106</t>
  </si>
  <si>
    <t>824-820-821-822-823-825-826-827-828-829-843-845-846-847-848-849-850-851-852-853-854-855-856-857-858-859</t>
  </si>
  <si>
    <t>ΣΑΧΑΝΑ</t>
  </si>
  <si>
    <t>ΑΖ510078</t>
  </si>
  <si>
    <t>828-871-850-854-847-846-858-859-857-853-855-851-848-845-856-823-829-849-824-826-827-821-825-822-870-872-852-830-815-820</t>
  </si>
  <si>
    <t>ΤΣΕΛΑΡΙΔΟΥ</t>
  </si>
  <si>
    <t>ΑΚ866976</t>
  </si>
  <si>
    <t>994,4</t>
  </si>
  <si>
    <t>840-841-838-835-836-842-837</t>
  </si>
  <si>
    <t>ΚΑΚΚΑΡΑ</t>
  </si>
  <si>
    <t>ΜΕΤΑΞΙΑ</t>
  </si>
  <si>
    <t>ΑΒ116620</t>
  </si>
  <si>
    <t>822-815-826-828-829-835-837-838-839-840-841-842-846-847-848-850-853-854-857-858-859-862-870-871-872-875-836-816-817-818-819-820-821-823-824-825-827-830-843-844-845-831-832-833-834-849-851-852-855-856-860-861-863-864-865-866-867-868-869-873-874-876-877-878-879</t>
  </si>
  <si>
    <t>ΚΑΡΦΗ</t>
  </si>
  <si>
    <t>Τ239506</t>
  </si>
  <si>
    <t>842,6</t>
  </si>
  <si>
    <t>992,6</t>
  </si>
  <si>
    <t>831-843-818-825-847-858-854-862-822-821-820-819-875-860-844-839-840-841-842-835-836-837-838-832-830-816-817</t>
  </si>
  <si>
    <t>ΠΑΣΙΑΚΟΥ</t>
  </si>
  <si>
    <t>ΑΒ499215</t>
  </si>
  <si>
    <t>992,2</t>
  </si>
  <si>
    <t>831-875-862-819-844-830-835-836-837-838-840-841-842-820-824-825-826-828-847-858-859-870-872-815-821-823-827-845-846-848-849-850-851-852-853-854-855-856-857-866-879-880-878-877-876-864-863-833-816-832-860-867-861-865-818-817</t>
  </si>
  <si>
    <t>ΤΑΓΑΡΗ</t>
  </si>
  <si>
    <t>ΑΖ500528</t>
  </si>
  <si>
    <t>841,5</t>
  </si>
  <si>
    <t>991,5</t>
  </si>
  <si>
    <t>823-828-829-825-826-822-845-846-847-848-849-850-853-854-855-856-857-858-859-870-871-872-838-836-835-841-842-839-865-817-815</t>
  </si>
  <si>
    <t>ΡΗΓΑΣ</t>
  </si>
  <si>
    <t>ΑΜ671044</t>
  </si>
  <si>
    <t>990,5</t>
  </si>
  <si>
    <t>842-840-835-841-836-837-838-839</t>
  </si>
  <si>
    <t>ΚΟΥΤΣΟΠΟΥΛΟΥ</t>
  </si>
  <si>
    <t>Π484664</t>
  </si>
  <si>
    <t>865-819-817-816-815-822-825-826-828-846-847-852-853-854-857-858-861-870-871-872</t>
  </si>
  <si>
    <t>ΜΠΟΥΛΓΟΥΡΗ</t>
  </si>
  <si>
    <t>Π778482</t>
  </si>
  <si>
    <t>837-836-841-838</t>
  </si>
  <si>
    <t>ΧΡΙΣΤΟΠΟΥΛΟΥ</t>
  </si>
  <si>
    <t>Ρ985650</t>
  </si>
  <si>
    <t>828-841-838-815-826-835-837-840-842-847-850-853-854-871-870</t>
  </si>
  <si>
    <t>ΤΣΕΡΝΙΚΟΥΔΗ</t>
  </si>
  <si>
    <t>ΑΜ435198</t>
  </si>
  <si>
    <t>842-837-836-840-841-838-839-835-858-859-815-854-848-850-851-852-853-856-857-870-871-872-847-846-845-849-855-820-821-822-823-824-825-826-827-828-829-830-833-863-876-877-818-816-862-875-844-843-819-865-861-817</t>
  </si>
  <si>
    <t>ΛΑΓΙΟΥ</t>
  </si>
  <si>
    <t>Σ521456</t>
  </si>
  <si>
    <t>848-850-828-853-858-859-846-847-857-854-870-871-872-822-815-826-829</t>
  </si>
  <si>
    <t>ΠΑΝΑΓΙΩΤΟΠΟΥΛΟΥ</t>
  </si>
  <si>
    <t>ΑΕ594539</t>
  </si>
  <si>
    <t>870-847-850-853-854-828-871-826</t>
  </si>
  <si>
    <t>ΣΑΚΚΑΣ</t>
  </si>
  <si>
    <t>Χ459691</t>
  </si>
  <si>
    <t>843-860-834-840-841-836-837-835-838-842-856-823-828-820-857-853-848-854-845-858-859-825-818-821-850-822-826-827-824-852-870-871-872-815</t>
  </si>
  <si>
    <t>ΜΑΚΡΗ</t>
  </si>
  <si>
    <t>ΑΑ309862</t>
  </si>
  <si>
    <t>843-835-837-838-839-840-841-842-847-850-854-855-858-859</t>
  </si>
  <si>
    <t>Παπαευθυμίου</t>
  </si>
  <si>
    <t>Βασιλική</t>
  </si>
  <si>
    <t>Χρήστος</t>
  </si>
  <si>
    <t>ΑΗ220606</t>
  </si>
  <si>
    <t>835-837-838-836-839-840-841-842-870-872-871-828-854-858-853-850-815</t>
  </si>
  <si>
    <t>ΧΑΣΙΩΤΗ</t>
  </si>
  <si>
    <t>ΑΕ312567</t>
  </si>
  <si>
    <t>841-828-815-835-838-839-840</t>
  </si>
  <si>
    <t>ΤΕΛΙΟΣ</t>
  </si>
  <si>
    <t>ΑΙ837106</t>
  </si>
  <si>
    <t>862-835-836-837-839-840-841-842-875-815-822-826-828-829-846-847-848-850-853-854-857-858-859-870-871-872</t>
  </si>
  <si>
    <t>ΒΕΝΤΑ</t>
  </si>
  <si>
    <t>ΑΙΜΗΛΙΑ</t>
  </si>
  <si>
    <t>ΑΚ292532</t>
  </si>
  <si>
    <t>988,9</t>
  </si>
  <si>
    <t>842-841-840-837-836-835-838-839</t>
  </si>
  <si>
    <t>ΛΟΓΑΡΙΑΣΤΑΚΗ</t>
  </si>
  <si>
    <t>ΑΜ464949</t>
  </si>
  <si>
    <t>808,5</t>
  </si>
  <si>
    <t>988,5</t>
  </si>
  <si>
    <t>833-876-877-841-838-840-842-835-837-836</t>
  </si>
  <si>
    <t>ΓΕΩΡΓΙΑΔΟΥ</t>
  </si>
  <si>
    <t>ΝΑΝΤΕΖΝΤΑ</t>
  </si>
  <si>
    <t>Χ221633</t>
  </si>
  <si>
    <t>916,3</t>
  </si>
  <si>
    <t>986,3</t>
  </si>
  <si>
    <t>836-837-840-841-842</t>
  </si>
  <si>
    <t>ΜΟΥΣΤΑΚΛΗ</t>
  </si>
  <si>
    <t>ΑΜ793193</t>
  </si>
  <si>
    <t>954,8</t>
  </si>
  <si>
    <t>984,8</t>
  </si>
  <si>
    <t>843-834-862-815-820-821-822-823-824-825-826-827-828-829-845-846-847-848-849-850-851-852-853-854-855-856-857-858-859-870-871-872-835-836-837-838-839-840-841-842-816-817-818-819-830-831-844-861-865-875</t>
  </si>
  <si>
    <t>ΖΑΡΜΠΑΛΗ</t>
  </si>
  <si>
    <t>ΚΡΙΤΩΝ</t>
  </si>
  <si>
    <t>Ξ645231</t>
  </si>
  <si>
    <t>875-850-876-855-836-837-832-830</t>
  </si>
  <si>
    <t>ΜΠΟΥΦΚΑ</t>
  </si>
  <si>
    <t>ΑΖ312671</t>
  </si>
  <si>
    <t>828-841-840-839-842-838-835-837-850</t>
  </si>
  <si>
    <t>ΤΣΙΩΝΑ</t>
  </si>
  <si>
    <t>ΑΚ404682</t>
  </si>
  <si>
    <t>862-844-841-838-835-836-837-840-842-859-858-820-821-846-847-853-852-851-848-850-854-856-857-860-822-823-824-826-828-830-819-815-868-869-875-871-870</t>
  </si>
  <si>
    <t>ΧΕΛΙΩΤΗ</t>
  </si>
  <si>
    <t>Φ129416</t>
  </si>
  <si>
    <t>824-823-825-826-827-871-845-846-847-848-849-850-851-852-854-855-856-857-853-821-822-820-858-859</t>
  </si>
  <si>
    <t>ΒΟΥΡΔΟΥΝΗ</t>
  </si>
  <si>
    <t>ΑΒ119496</t>
  </si>
  <si>
    <t>870-871-872-828-829-825-826-845-846-847-848-849-850-851-852-853-854-855-856-857-858-859-820-821-822-823-824-815-835-836-837-838-839-840-841-842-843-844-862-875-819-816-830-817-818-861-865-863-876-877-833</t>
  </si>
  <si>
    <t>ΛΑΠΠΑ</t>
  </si>
  <si>
    <t>Φ239125</t>
  </si>
  <si>
    <t>831-875-815-828-826-850-853-854-839-840-841-842-847-846-871-870-819-820-822-848-858-849-851-852-855-856-857-859-862-844</t>
  </si>
  <si>
    <t>ΠΙΣΚΙΤΖΗ</t>
  </si>
  <si>
    <t>ΡΑΦΑΕΛΑ</t>
  </si>
  <si>
    <t>ΑΕ929063</t>
  </si>
  <si>
    <t>981,5</t>
  </si>
  <si>
    <t>841-828-838-840-839-835-842-854-870-871-815-826-837-850-847-853-822-846-858-829-848-862-872-817-857-836-859-875-816-818-821-830-843-852-856-861-876</t>
  </si>
  <si>
    <t>ΤΑΪΠΛΙΑΔΟΥ</t>
  </si>
  <si>
    <t xml:space="preserve">ΦΩΤΕΙΝΗ </t>
  </si>
  <si>
    <t>ΑΖ830169</t>
  </si>
  <si>
    <t>ΚΙΤΣΟΥ</t>
  </si>
  <si>
    <t>ΑΕ453230</t>
  </si>
  <si>
    <t>830,5</t>
  </si>
  <si>
    <t>980,5</t>
  </si>
  <si>
    <t>815-828-847-850-853-854-870-871-821-822-823-824-826-846-848-852-855-856-857-858-859-843-825-827-829</t>
  </si>
  <si>
    <t>ΑΡΙΣΤΕΙΑΔΟΥ</t>
  </si>
  <si>
    <t>ΑΒ705637</t>
  </si>
  <si>
    <t>979,7</t>
  </si>
  <si>
    <t>ΚΟΚΚΩΝΗ</t>
  </si>
  <si>
    <t>ΑΗ175758</t>
  </si>
  <si>
    <t>841-838-842-837-839-840-835</t>
  </si>
  <si>
    <t>ΤΣΑΒΑΛΟΥ</t>
  </si>
  <si>
    <t>ΑΖ005755</t>
  </si>
  <si>
    <t>815-823-846-845-847-848-850-851-852-853-854-856-857-858-859-872-871-820-821-822-824-826-828</t>
  </si>
  <si>
    <t>ΒΑΣΙΛΟΠΟΥΛΟΥ</t>
  </si>
  <si>
    <t>Π846887</t>
  </si>
  <si>
    <t>817-816-861-865-818-827-828-858-859-823-846-847-848-854-845-855-849-850-851-852-853-856-857-824-825-826-870-871-872-829-821-822-820</t>
  </si>
  <si>
    <t>ΧΟΤΖΑ</t>
  </si>
  <si>
    <t>Χ952483</t>
  </si>
  <si>
    <t>841-842-840-835-837-862-875</t>
  </si>
  <si>
    <t>ΚΑΤΣΟΥΔΑΣ</t>
  </si>
  <si>
    <t>Φ431261</t>
  </si>
  <si>
    <t>828-841-840-839-842-846-831-838-847-848-853-854-857-858-862-870-871-826-875-876-877-878-835-837-832-850-867-872</t>
  </si>
  <si>
    <t>ΓΙΑΝΝΟΠΟΥΛΟΥ</t>
  </si>
  <si>
    <t>ΑΒ199032</t>
  </si>
  <si>
    <t>831-875-862-828-822-841-815-835-826-837-821-829-838-846-842-839-840-853-850-847-848-854-870-871-872-852-851-857-858-859-861-856-866-864-873-874-843-876-818-817-836-830-823-824-825-869-867-868-865-879-816-827-878-834-833-877-819-820-832-844-845-849-855-860-863</t>
  </si>
  <si>
    <t>ΑΙ794999</t>
  </si>
  <si>
    <t>828-854-850-865-841-842-838</t>
  </si>
  <si>
    <t>ΡΙΣΤΟ</t>
  </si>
  <si>
    <t>ΦΙΟΡΑΛΜΠΑ</t>
  </si>
  <si>
    <t>ΠΑΝΤΕΛΗ</t>
  </si>
  <si>
    <t>ΑΜ513161</t>
  </si>
  <si>
    <t>823-854-821-847</t>
  </si>
  <si>
    <t>ΚΑΠΕΤΑΝΑΚΗ</t>
  </si>
  <si>
    <t>ΑΗ964033</t>
  </si>
  <si>
    <t>977,9</t>
  </si>
  <si>
    <t>833-874-873-877-876-863-864-878-854-855</t>
  </si>
  <si>
    <t>ΜΠΟΥΡΛΕΣΗΣ</t>
  </si>
  <si>
    <t>ΑΚ561956</t>
  </si>
  <si>
    <t>823-822-821-824-828-829-825-826-815-820</t>
  </si>
  <si>
    <t>ΤΣΙΟΤΡΑΣ</t>
  </si>
  <si>
    <t>ΕΥΘΥΜΙΟΣ</t>
  </si>
  <si>
    <t>Π516712</t>
  </si>
  <si>
    <t>975,7</t>
  </si>
  <si>
    <t>862-875-844-836-837-838-840-841-842-839-828-826-845-846-847-848-850-852-853-854-855-857-856-858-827-817-825-849-829</t>
  </si>
  <si>
    <t>ΚΟΛΟΡΙΖΟΥ</t>
  </si>
  <si>
    <t>ΧΑΙΔΕΜΕΝΗ</t>
  </si>
  <si>
    <t>Σ571557</t>
  </si>
  <si>
    <t>828-870-872-871-815-826-853-850-848-857</t>
  </si>
  <si>
    <t>ΑΝΤΩΝΗ</t>
  </si>
  <si>
    <t>Σ783841</t>
  </si>
  <si>
    <t>816-818-835-836-837-838-839-840-841-842-843-845-846-847-848-849-850-851-852-853-854-855-856-857-858-859-865-870-871-872-815-820-821-822-823-824-825-826-827-828-829</t>
  </si>
  <si>
    <t>ΓΑΤΟΥΛΑ</t>
  </si>
  <si>
    <t>ΑΙ384067</t>
  </si>
  <si>
    <t>869-868-828</t>
  </si>
  <si>
    <t>ΑΧΛΑΔΙΑΝΑΚΗ</t>
  </si>
  <si>
    <t>Σ463390</t>
  </si>
  <si>
    <t>871-872-846-847-848-850-853-854-858-859-822-826-828-815-836-837-838-840-841-842-862</t>
  </si>
  <si>
    <t>ΠΕΤΡΟΠΟΥΛΟΥ</t>
  </si>
  <si>
    <t>ΔΙΟΝΥΣΙΟΣ</t>
  </si>
  <si>
    <t>ΑΙ074357</t>
  </si>
  <si>
    <t>826-825-850-823</t>
  </si>
  <si>
    <t>ΠΛΑΚΙΑΣ</t>
  </si>
  <si>
    <t>ΑΜ349625</t>
  </si>
  <si>
    <t>839-840-835-837-838-841-842-847-850-853-854-870-871-815-826-828</t>
  </si>
  <si>
    <t>Χ235753</t>
  </si>
  <si>
    <t>972,4</t>
  </si>
  <si>
    <t>841-840-837-836-835-839</t>
  </si>
  <si>
    <t>ΖΑΡΠΑ</t>
  </si>
  <si>
    <t>ΠΟΛΥΤΙΜΗ</t>
  </si>
  <si>
    <t>ΑΝ033256</t>
  </si>
  <si>
    <t>827-828-829-871</t>
  </si>
  <si>
    <t>ΜΑΤΣΗ</t>
  </si>
  <si>
    <t>ΑΖ573302</t>
  </si>
  <si>
    <t>920,7</t>
  </si>
  <si>
    <t>970,7</t>
  </si>
  <si>
    <t>ΑΣΑΡΛΟΓΛΟΥ</t>
  </si>
  <si>
    <t>ΓΡΗΡΟΡΙΟΣ</t>
  </si>
  <si>
    <t>ΑΚ944342</t>
  </si>
  <si>
    <t>841-838-840-839-835-837-836-842</t>
  </si>
  <si>
    <t>ΠΑΤΗΛΑ</t>
  </si>
  <si>
    <t>ΛΑΖΑΡΟΣ</t>
  </si>
  <si>
    <t>Φ213765</t>
  </si>
  <si>
    <t>853-854-850-857-858-859-846-847-848-872-828-826-829-822-870-871-843-875-841-840-838-839-842-835-837</t>
  </si>
  <si>
    <t>ΕΥΑΓΓΕΛΗ</t>
  </si>
  <si>
    <t>ΑΙ262782</t>
  </si>
  <si>
    <t>843-815-817-826-835-837-838-839-840-841-842-847-850-853-854-857-858-859-870-871-872-897-834-818-860-832-844-836-819-875-830-816-861-865-873-874-876-877-878-879-848-849-851-852-855-856-845-846-833-863-864-820-821-822-823-824-825-827-829-866-867-868-869</t>
  </si>
  <si>
    <t>ΤΣΑΜΠΑ</t>
  </si>
  <si>
    <t>ΑΗ480799</t>
  </si>
  <si>
    <t>850-849-853-854-847-855-859-858-857-856-846-825-826-822-821-820-823-824-827-829-815-871-872-819-875-845-870-841-842-840-839-851-852-835-838-837</t>
  </si>
  <si>
    <t>ΦΛΟΥΡΗ</t>
  </si>
  <si>
    <t>ΑΜ477226</t>
  </si>
  <si>
    <t>876-877-833-828-854-871-870</t>
  </si>
  <si>
    <t xml:space="preserve">Κωνσταντίνα </t>
  </si>
  <si>
    <t>Παπαθανασοπούλου</t>
  </si>
  <si>
    <t xml:space="preserve">Νικόλαος </t>
  </si>
  <si>
    <t>AN0548216</t>
  </si>
  <si>
    <t>845-846-847-815-820-821-822-823-824-825-826-827-828-848-849-850-851-852-853-854-855-856-857-858-859-870-871-872-818-843-835-836-837-838-839-840-841-842-844-862-865-866-867-876-877-878-833-879-830-831-817-816-819-873-874-860-861-868-869-834-832-863-864</t>
  </si>
  <si>
    <t>ΝΙΚΟΛΑΣ</t>
  </si>
  <si>
    <t>ΘΑΝΑΣΗΣ</t>
  </si>
  <si>
    <t>ΑΚ513844</t>
  </si>
  <si>
    <t>962,5</t>
  </si>
  <si>
    <t>849-850-871-829-828-825-826-827-855-854-857-858-859-872-824-856-815-823-820-821-882-845-846-847-848-851-852-853-892-830-862-866-832-879-860-843-876-877</t>
  </si>
  <si>
    <t>ΔΑΝΙΗΛΙΔΟΥ</t>
  </si>
  <si>
    <t>ΑΗ764665</t>
  </si>
  <si>
    <t>862-844-838-839-840-841-842-836-837</t>
  </si>
  <si>
    <t>ΚΑΡΑΛΕΥΘΕΡΗ</t>
  </si>
  <si>
    <t>Χ943804</t>
  </si>
  <si>
    <t>868-869-828-847-850-853-854-858-859-872-876-877-830-862</t>
  </si>
  <si>
    <t>ΚΕΡΑΜΙΤΣΟΥΔΗ</t>
  </si>
  <si>
    <t>ΕΜΑΝΟΥΗΛ</t>
  </si>
  <si>
    <t>ΑΚ884913</t>
  </si>
  <si>
    <t>835-836-837-840-841-842-838</t>
  </si>
  <si>
    <t>Κωτούλα</t>
  </si>
  <si>
    <t>Δήμητρα</t>
  </si>
  <si>
    <t>Βάιος</t>
  </si>
  <si>
    <t>ΑΒ431137</t>
  </si>
  <si>
    <t>862-844-875-871-872-870-858-854-853-850-841-840-839-828-847-848-821-815-843-826-825-824-823-820-819-816-817-818</t>
  </si>
  <si>
    <t>ΠΕΓΚΟΥ</t>
  </si>
  <si>
    <t>ΑΝ042255</t>
  </si>
  <si>
    <t>ΓΙΑΝΝΑΚΟΥΡΑ</t>
  </si>
  <si>
    <t>ΔΗΜΗΤΡΑ ΜΑΡΙΑ</t>
  </si>
  <si>
    <t>Χ289312</t>
  </si>
  <si>
    <t>815-820-821-822-823-824-825-827-828-845-846-847-850-852-853-854-855-856-857-858-859-860-865-870-871-872-826-835-837-838-839-840-841-842-848-816-817-818-819-829-830-831-832-833-834-836-843-844-849-861-862-863-864-866-867-868-869-873-874-875-876-877-878-879</t>
  </si>
  <si>
    <t>ΝΙΚΟΛΑΙΔΟΥ</t>
  </si>
  <si>
    <t>ΑΖ892543</t>
  </si>
  <si>
    <t>869-840-841-870-871-872-875-876-858-859-861-862-848-850-852-853-854-855-856-857-815-817-818-821-839-842-843-846-847-823-826-828-829-830-835-836-837-838</t>
  </si>
  <si>
    <t>ΠΑΡΘΕΝΗ</t>
  </si>
  <si>
    <t>ΑΖ683040</t>
  </si>
  <si>
    <t>775,5</t>
  </si>
  <si>
    <t>955,5</t>
  </si>
  <si>
    <t>841-842-837-838-839-835-836-862</t>
  </si>
  <si>
    <t>ΚΟΥΔΟΥΝΑ</t>
  </si>
  <si>
    <t>ΑΗ483862</t>
  </si>
  <si>
    <t>828-845-830-854-846-847-850</t>
  </si>
  <si>
    <t>ΚΑΤΣΙΓΙΑΝΝΗ</t>
  </si>
  <si>
    <t>ΑΒ444760</t>
  </si>
  <si>
    <t>835-836-837-838-839-840-841-842-862-844-830-843-819-875-861-865-816-817-818-833-876-877-863-870-871-872-821-822-823-824-825-826-827-828-829-845-846-847-848-849-850-851-852-853-854-855-856-857-858-859-868-869-832-831-834-860-867-866-864-873-874-878-879</t>
  </si>
  <si>
    <t>ΠΑΠΑΘΑΝΑΣΙΟΥ</t>
  </si>
  <si>
    <t>Τ230554</t>
  </si>
  <si>
    <t>838-839-837-836-840-841-842-835</t>
  </si>
  <si>
    <t>ΡΑΠΤΗ</t>
  </si>
  <si>
    <t>Π959299</t>
  </si>
  <si>
    <t>922,9</t>
  </si>
  <si>
    <t>952,9</t>
  </si>
  <si>
    <t>841-838-840-839-842-835-837-836-862-866-867-879-870-871</t>
  </si>
  <si>
    <t>ΒΡΑΧΩΡΙΤΗ</t>
  </si>
  <si>
    <t>ΑΕ248758</t>
  </si>
  <si>
    <t>952,6</t>
  </si>
  <si>
    <t>815-817-822-826-828-835-837-838-839-840</t>
  </si>
  <si>
    <t>ΜΑΡΑΓΚΙΔΟΥ</t>
  </si>
  <si>
    <t>ΣΟΦΟΚΛΗΣ</t>
  </si>
  <si>
    <t>Π 785678</t>
  </si>
  <si>
    <t>921,8</t>
  </si>
  <si>
    <t>951,8</t>
  </si>
  <si>
    <t>838-841-840-842-836-837-839-835</t>
  </si>
  <si>
    <t>ΘΕΟΔΩΡΟΠΟΥΛΟΥ</t>
  </si>
  <si>
    <t>ΑΒ269270</t>
  </si>
  <si>
    <t>828-847-848-846-855-856-857-854-853-866-852-850-849-845-827-824-823-822-821-815</t>
  </si>
  <si>
    <t>ΝΙΚΟΛΑΟΥ</t>
  </si>
  <si>
    <t>ΑΝΔΡΙΑΝΝΑ</t>
  </si>
  <si>
    <t>Φ048583</t>
  </si>
  <si>
    <t>823-847-850-853-854-870-857-821-815-822-828-846</t>
  </si>
  <si>
    <t>ΛΙΑΛΙΟΣ</t>
  </si>
  <si>
    <t>ΑΕ245497</t>
  </si>
  <si>
    <t>950,4</t>
  </si>
  <si>
    <t>820-821-828-829-846-847-859-822-823-850</t>
  </si>
  <si>
    <t>ΜΑΓΟΥΛΑΚΗ</t>
  </si>
  <si>
    <t>ΦΑΝΗ</t>
  </si>
  <si>
    <t>ΑΙ438620</t>
  </si>
  <si>
    <t>841-838-828-776-777-804-803-802</t>
  </si>
  <si>
    <t>ΤΣΙΑΜΗ</t>
  </si>
  <si>
    <t>ΑΒ430667</t>
  </si>
  <si>
    <t>918,5</t>
  </si>
  <si>
    <t>948,5</t>
  </si>
  <si>
    <t>862-844-835-841-838-840-839-842-837-836-897</t>
  </si>
  <si>
    <t>ΧΑΒΑΚΗ</t>
  </si>
  <si>
    <t>ΑΙ955127</t>
  </si>
  <si>
    <t>948,2</t>
  </si>
  <si>
    <t>822-828-826-847-846-841-845-838-850-871-842-858-870</t>
  </si>
  <si>
    <t>ΣΙΔΗΡΟΠΟΥΛΟΥ</t>
  </si>
  <si>
    <t>ΑΖ322394</t>
  </si>
  <si>
    <t>797,5</t>
  </si>
  <si>
    <t>947,5</t>
  </si>
  <si>
    <t>838-837-836-835-839-840-841-842-862-875-879-868-869-817-822-830-825-826-829-828-831-832-833-834-843-844-845-854-853-847-858-861-860-867-873-874-870</t>
  </si>
  <si>
    <t>ΤΣΟΥΤΑΝΗ</t>
  </si>
  <si>
    <t>ΑΒ293605</t>
  </si>
  <si>
    <t>871-872-828-826-815-870-846-847-848-850-857-858-859-853-852-851-845-821-822-823-824-829-856-854-820-865-861-816-817-819-830-875-835-836-837-838-840-841-842-844-862-863-864-873-876-877-878-879-874-833-834-866-867-831-869-832-825-818-827-843-849-855-860-868-897-839</t>
  </si>
  <si>
    <t>ΣΕΡΕΜΕΤΙΔΟΥ</t>
  </si>
  <si>
    <t>ΑΖ759997</t>
  </si>
  <si>
    <t>947,1</t>
  </si>
  <si>
    <t>839-841</t>
  </si>
  <si>
    <t>ΖΑΡΖΑΝΗ</t>
  </si>
  <si>
    <t>ΑΕ283792</t>
  </si>
  <si>
    <t>828-854-870-871-815-850-853-847-826-822-846-858-872-857-848-820-821-823-824-827-845-851-852-862-856-859-835-837-838-840-841-842-830-836-818-875</t>
  </si>
  <si>
    <t>ΞΕΝΙΔΗΣ</t>
  </si>
  <si>
    <t>ΓΡΗΓΟΡΗΣ</t>
  </si>
  <si>
    <t>ΣΩΚΡΑΤΗΣ</t>
  </si>
  <si>
    <t>ΑΑ944042</t>
  </si>
  <si>
    <t>835-836-837-840-841-842-862-875-843-844-868-869-819-830-833-863-864-873-874-876-877-860-816-866</t>
  </si>
  <si>
    <t>ΜΑΝΟΥΣΕΛΗΣ</t>
  </si>
  <si>
    <t>ΑΚ237077</t>
  </si>
  <si>
    <t>854-850-857-858-847-870-878-876-845-828-823-826-851-853-852-846-848-859-871-872</t>
  </si>
  <si>
    <t>ΑΡΦΑΝΗ</t>
  </si>
  <si>
    <t>Π928721</t>
  </si>
  <si>
    <t>942,7</t>
  </si>
  <si>
    <t>858-859-854-855-847-853-850-848-849-846-857-870-822-828</t>
  </si>
  <si>
    <t>ΠΟΛΥΜΙΑΔΟΥ</t>
  </si>
  <si>
    <t>Φ144009</t>
  </si>
  <si>
    <t>821-824-850-847-848-853-857-858-859-854-815-822-846</t>
  </si>
  <si>
    <t>ΒΟΥΖΑ</t>
  </si>
  <si>
    <t>ΓΑΡΥΦΑΛΛΙΑ</t>
  </si>
  <si>
    <t>Χ388287</t>
  </si>
  <si>
    <t>842-838-839-840-835-836-837-841-862-875-870-871-872-858-859-846-847-848-850-853-854-857-822-826-828-829</t>
  </si>
  <si>
    <t>ΠΟΛΙΟΥ</t>
  </si>
  <si>
    <t>ΑΚ298696</t>
  </si>
  <si>
    <t>841-838-840-839-842</t>
  </si>
  <si>
    <t>ΘΕΟΔΩΡΗ</t>
  </si>
  <si>
    <t>ΝΕΚΤΑΡΙΑ</t>
  </si>
  <si>
    <t>ΑΑ310368</t>
  </si>
  <si>
    <t>843-862-835-836-837-838-839-840-841-842-815-822-826-828-829-847-846-850-853-848-857-858-859-870-871</t>
  </si>
  <si>
    <t>Χ374779</t>
  </si>
  <si>
    <t>835-870-875-862-841-840-838-836-837-842-815-822-826-846-847-848-850-853-854-857-858-871-872-839-817-829</t>
  </si>
  <si>
    <t>ΒΑΓΙΩΤΑ</t>
  </si>
  <si>
    <t>ΑΒ436176</t>
  </si>
  <si>
    <t>841-838-840-842-839-843-835</t>
  </si>
  <si>
    <t>ΣΦΑΚΙΑΝΑΚΗ</t>
  </si>
  <si>
    <t>ΧΡΙΣΤΟΦΟΡΟΣ</t>
  </si>
  <si>
    <t>ΑΑ493400</t>
  </si>
  <si>
    <t>876-878-821-822-826-828-835-839-841-842-850-853-854-857-871-818</t>
  </si>
  <si>
    <t>ΣΑΛΤΑ</t>
  </si>
  <si>
    <t>ΑΑ393529</t>
  </si>
  <si>
    <t>862-844-841-828-840-838-839-835-854-870-871-842-815-850-837-826-853-847-822-846-848-829-858-872-857-875-859-836-817-876-861-856-852-843-830-821-818-816-879-860</t>
  </si>
  <si>
    <t>ΨΙΛΟΠΟΥΛΟΥ</t>
  </si>
  <si>
    <t>ΑΕ679669</t>
  </si>
  <si>
    <t>842-840-835-841-837-836-838-839</t>
  </si>
  <si>
    <t>ΜΠΡΟΥΤΣΟΥ</t>
  </si>
  <si>
    <t>ΑΚ430520</t>
  </si>
  <si>
    <t>844-845-846-847-848-850-851-853-836-837-838-840-841-842-815-816-818-819-820-822-821-823-826-824-828-830-835-852-854-856-857-858-859-866-861-862-869-870-871-872-875-878</t>
  </si>
  <si>
    <t>ΕΥΘΥΜΙΑΔΟΥ</t>
  </si>
  <si>
    <t>Τ397469</t>
  </si>
  <si>
    <t>938,3</t>
  </si>
  <si>
    <t>862-844-836-841</t>
  </si>
  <si>
    <t>ΣΑΒΒΟΥΛΙΔΟΥ</t>
  </si>
  <si>
    <t>ΣΤΥΛΙΑΝΟΣ</t>
  </si>
  <si>
    <t>ΑΗ072669</t>
  </si>
  <si>
    <t>937,5</t>
  </si>
  <si>
    <t>820-822-847-850-857-858-859-821-846-854-855-849-824</t>
  </si>
  <si>
    <t>ΑΓΑΘΑΓΓΕΛΟΥ</t>
  </si>
  <si>
    <t>ΗΡΑΚΛΗΣ</t>
  </si>
  <si>
    <t>ΑΒ454285</t>
  </si>
  <si>
    <t>841-838-837-836-835-840-839-862-860-832</t>
  </si>
  <si>
    <t>ΑΞΑΝΑ</t>
  </si>
  <si>
    <t>Σ749816</t>
  </si>
  <si>
    <t>841-838-839-835-842-840-837-836</t>
  </si>
  <si>
    <t>ΣΜΥΡΛΗ</t>
  </si>
  <si>
    <t>Χ283824</t>
  </si>
  <si>
    <t>816-817-858-859-828-846-871-870-872-847-848-854-850-822-853-820-845-851-861-857</t>
  </si>
  <si>
    <t>ΡΑΜΠΑΒΙΛΑ</t>
  </si>
  <si>
    <t>ΝΙΚΟΛΙΤΣΑ</t>
  </si>
  <si>
    <t>ΕΥΘΙΜΙΟΣ</t>
  </si>
  <si>
    <t>Τ264975</t>
  </si>
  <si>
    <t>818-825-826-836-837-841-828-815</t>
  </si>
  <si>
    <t>ΚΥΡΗ</t>
  </si>
  <si>
    <t>Σ583774</t>
  </si>
  <si>
    <t>828-826-822-846-850-854-858-841-840-842-857-853-848</t>
  </si>
  <si>
    <t>ΚΑΡΑΓΚΟΥΝΗ</t>
  </si>
  <si>
    <t>ΑΜ818182</t>
  </si>
  <si>
    <t>841-838-840-839-842-835-837-846-836-862-815-816-817-818-822-826-828-829-847-848-850-853-854-857-858-870-871-872</t>
  </si>
  <si>
    <t>ΤΣΑΛΟΚΩΣΤΑ</t>
  </si>
  <si>
    <t>ΑΝΘΗ</t>
  </si>
  <si>
    <t>ΑΒ410152</t>
  </si>
  <si>
    <t>828-850-841-838-835-837-839-840-842-815-847-853-854-870-871-836-843-846-848-852-855-856-857-858-859-872-816-818-821-822-823-824-825-826-827-829-844-862-830-817-861-875-869-876</t>
  </si>
  <si>
    <t>ΧΟΥΜΠΑΥΛΗ</t>
  </si>
  <si>
    <t>Χ184442</t>
  </si>
  <si>
    <t>870-871-872-828-847-846-858-859-854-826</t>
  </si>
  <si>
    <t>ΤΕΚΙΡΙΔΟΥ</t>
  </si>
  <si>
    <t>ΑΝΝΑ</t>
  </si>
  <si>
    <t>Χ456591</t>
  </si>
  <si>
    <t>862-844-841-840-835-836-837-838-839-842-875</t>
  </si>
  <si>
    <t>ΧΟΝΤΟΥ</t>
  </si>
  <si>
    <t>ΑΜ998361</t>
  </si>
  <si>
    <t>828-829-841-835-838-839-840-826-815-870-875-872-871-858-850-854-847-846-848-853-857-859-862-822-836-837-817-819-821-823-824-830-843-856-855-852-849</t>
  </si>
  <si>
    <t>ΔΗΜΗΤΡΟΠΟΥΛΟΥ</t>
  </si>
  <si>
    <t>ΑΜ606546</t>
  </si>
  <si>
    <t>828-848-850-853-856-858-872</t>
  </si>
  <si>
    <t>ΛΑΛΑ</t>
  </si>
  <si>
    <t>ΑΚ108465</t>
  </si>
  <si>
    <t>826-828-825-829</t>
  </si>
  <si>
    <t>ΧΑΡΙΣΗ</t>
  </si>
  <si>
    <t>ΑΖ286514</t>
  </si>
  <si>
    <t>784,3</t>
  </si>
  <si>
    <t>934,3</t>
  </si>
  <si>
    <t>844-862-860-897-835-854-870-875-865-878</t>
  </si>
  <si>
    <t>ΒΑΣΙΛΕΙΟΥ</t>
  </si>
  <si>
    <t>ΑΛΕΞΙΑ</t>
  </si>
  <si>
    <t>ΑΕ532155</t>
  </si>
  <si>
    <t>930,6</t>
  </si>
  <si>
    <t>850-857-846-847-858-859</t>
  </si>
  <si>
    <t>ΤΣΑΝΤΑΚΗΣ</t>
  </si>
  <si>
    <t>ΑΗ362547</t>
  </si>
  <si>
    <t>841-838-839-840-842-837-836-835-828-871-870-872-826-822-815-829-848-853-854-857-858-859-850-846-847-862-875-817</t>
  </si>
  <si>
    <t>ΑΝΑΓΝΩΣΤΑΡΑ</t>
  </si>
  <si>
    <t>Χ151857</t>
  </si>
  <si>
    <t>846-847-858-851-848-845-856-859-857-853-855-854-852-849-850</t>
  </si>
  <si>
    <t>ΑΡΙΣΤΑΡΧΟΣ</t>
  </si>
  <si>
    <t>ΑΑ338287</t>
  </si>
  <si>
    <t>835-837-838-840-841-842-843-844-862-875-836</t>
  </si>
  <si>
    <t>ΠΑΝΤΑ</t>
  </si>
  <si>
    <t>ΜΑΓΔΑΛΗΝΗ</t>
  </si>
  <si>
    <t>ΑΜ066229</t>
  </si>
  <si>
    <t>858-859-855-848-849-850-851-852-853-854-856-857-870-871-872-845-846-847-822-823-824-827-828-825-826-843</t>
  </si>
  <si>
    <t>ΛΙΟΤΗΡΗΣ</t>
  </si>
  <si>
    <t>ΣΕΡΑΦΕΙΜ</t>
  </si>
  <si>
    <t>ΑΙ475862</t>
  </si>
  <si>
    <t>875-831-862-819-844-843-815-820-857-859-821-822-823-825-826-827-828-853-854-855-870-871-872-829-852-856-851-824-845-846-847-835-837-836-849-850-838-839-840-848-841-842-830-832-833-876-877-878-873-874-863-864-868-869-866-867-879-817-861-816-834</t>
  </si>
  <si>
    <t>ΣΕΡΕΤΗ</t>
  </si>
  <si>
    <t>Ρ299702</t>
  </si>
  <si>
    <t>773,3</t>
  </si>
  <si>
    <t>923,3</t>
  </si>
  <si>
    <t>879-831-878-877-876-875-874-873-872-871-870-869-868-867-866-865-864-863-862-861-860-844-843-842-841-840-839-838-837-835-834-832</t>
  </si>
  <si>
    <t>ΚΩΝΣΤΑΝΤΑΚΑΚΗΣ</t>
  </si>
  <si>
    <t>Σ867646</t>
  </si>
  <si>
    <t>863-864-833-873-874-876-877-878-838-839-840-841-842-843</t>
  </si>
  <si>
    <t>ΜΠΕΗ</t>
  </si>
  <si>
    <t>ΣΤΕΡΓΙΑΝΗ</t>
  </si>
  <si>
    <t>Σ481053</t>
  </si>
  <si>
    <t>919,6</t>
  </si>
  <si>
    <t>841-840-842-862</t>
  </si>
  <si>
    <t>ΠΑΣΧΑΛΗ</t>
  </si>
  <si>
    <t>Π164617</t>
  </si>
  <si>
    <t>828-871-829-854-850-847-857-853-858-870-848-872-815-826</t>
  </si>
  <si>
    <t>ΣΑΜΟΥΗΛΙΔΟΥ</t>
  </si>
  <si>
    <t>ΑΕ682580</t>
  </si>
  <si>
    <t>837-839-838-841-840-842-835-836</t>
  </si>
  <si>
    <t>ΜΟΥΣΤΟΓΙΑΝΝΗ</t>
  </si>
  <si>
    <t>ΑΜ758566</t>
  </si>
  <si>
    <t>817-816-861-865-818-820-821-822-823-824-825-826-827-828-829-845-846-847-848-849-850-851-852-853-854-855-856-857-858-859</t>
  </si>
  <si>
    <t>ΣΤΑΜΑΤΗΣ</t>
  </si>
  <si>
    <t>ΑΜ146962</t>
  </si>
  <si>
    <t>851-854-828-829-855-848-849-850-846-847-853-857-872-870-871-856-827-821-822-823-824-858-859-825-826-845-815-820</t>
  </si>
  <si>
    <t>ΣΙΟΡΕΝΤΑ</t>
  </si>
  <si>
    <t>ΑΖ247700</t>
  </si>
  <si>
    <t>843-834-862-828-835-837-838-839-840-841-842-846-854-858</t>
  </si>
  <si>
    <t>ΛΙΟΤΗΡΗ</t>
  </si>
  <si>
    <t>ΑΕ424160</t>
  </si>
  <si>
    <t>917,4</t>
  </si>
  <si>
    <t>835-836-837-840</t>
  </si>
  <si>
    <t>ΣΠΑΡΗ</t>
  </si>
  <si>
    <t>ΑΓΓΕΛΙΚΗ ΖΗΝΟΒΙΑ</t>
  </si>
  <si>
    <t>ΑΒ561687</t>
  </si>
  <si>
    <t>815-879-816-819-820-821-822-823-824-825-826-827-828-829-830-831-832-833-834-835-836-837-838-839-840-841-842-843-844-845-846-847-848-849-850-851-852-853-854-855-856-857-858-859-860-861-862-863-864</t>
  </si>
  <si>
    <t>ΜΑΡΜΑΝΗ</t>
  </si>
  <si>
    <t>ΑΙ388286</t>
  </si>
  <si>
    <t>835-836-840-842-838-841-837-839-820-859-858-824-845-870-815-851-854-855-857-848-850-821-822-823-846-847-852-853-871-872-826-827-828-856-825-829-849-860-869-868-862-833-876-877-878-873-874-863-864-866-879-832</t>
  </si>
  <si>
    <t>ΛΙΑΚΟΥ</t>
  </si>
  <si>
    <t>ΕΛΠΙΔΑ</t>
  </si>
  <si>
    <t>Ρ776427</t>
  </si>
  <si>
    <t>760,1</t>
  </si>
  <si>
    <t>910,1</t>
  </si>
  <si>
    <t>828-821-822-835-837-838-840-841-842-843-846-847-848-850-853-854-857-858-870-871-872</t>
  </si>
  <si>
    <t>ΘΩΜΑΚΟΥ</t>
  </si>
  <si>
    <t>ΠΑΣΧΑΛΙΑ-ΕΛΕΥΘΕΡΙΑ</t>
  </si>
  <si>
    <t>ΑΝ059439</t>
  </si>
  <si>
    <t>846-822-821-820-857-850-847-848-823-851-854-858-859</t>
  </si>
  <si>
    <t>ΜΑΥΡΟΜΑΤΙΔΗ</t>
  </si>
  <si>
    <t>Φ058247</t>
  </si>
  <si>
    <t>826-825-828-871-829-823-827</t>
  </si>
  <si>
    <t>ΑΡΑΠΟΓΛΟΥ</t>
  </si>
  <si>
    <t>ΘΕΟΦΙΛΟΣ</t>
  </si>
  <si>
    <t>ΑΒ170175</t>
  </si>
  <si>
    <t>879-842-841-840-838-836-837-835-833-876-877-874-863-860-818-816-865-869-828-815-872-870-871-858-859-856-857-853-854-848-850-845-822-821</t>
  </si>
  <si>
    <t>ΑΝΑΣΤΑΣΙΑΔΟΥ</t>
  </si>
  <si>
    <t>ΠΕΛΑΓΙΑ</t>
  </si>
  <si>
    <t>Χ630140</t>
  </si>
  <si>
    <t>826-828-822-815-821-820-823-846-847-850-853-848-858-857-859-856-851-870-871-872-835-841-838-840-837-836</t>
  </si>
  <si>
    <t>Σ481428</t>
  </si>
  <si>
    <t>841-840-835-836-837-842-838-839-862-844-843-868-869-830-831-834-819-845-846-847-849-850-851-852-853-854-856-857-858-859-870-871-872-860-861-818-833-832-817-815-816-820</t>
  </si>
  <si>
    <t>ΚΑΣΑΠΗΣ</t>
  </si>
  <si>
    <t>ΑΚ898379</t>
  </si>
  <si>
    <t>ΚΑΛΑΡΡΥΤΗΣ</t>
  </si>
  <si>
    <t>Χ795043</t>
  </si>
  <si>
    <t>843-844-818-825-827-829-849-855-853-854-850-857-839-840-841-842-846-847-835-836-837-838-815-816-817-821-826-828-830</t>
  </si>
  <si>
    <t>ΜΠΛΙΩΝΑ</t>
  </si>
  <si>
    <t>ΑΕ338824</t>
  </si>
  <si>
    <t>908,6</t>
  </si>
  <si>
    <t>841-837-840-835-842-838-839-862-844-836-843-875-819-858-859-848-850-853-854-857-847-828-826-815-825-829-870-871-821-823-824-822-845</t>
  </si>
  <si>
    <t>ΛΟΥΙΖΟΥ</t>
  </si>
  <si>
    <t>Χ198033</t>
  </si>
  <si>
    <t>855-854-853-851-850-848-845-846-847-837</t>
  </si>
  <si>
    <t>ΣΑΧΠΑΖΙΔΗ</t>
  </si>
  <si>
    <t>ΜΑΡΙΝΑ</t>
  </si>
  <si>
    <t>Χ223211</t>
  </si>
  <si>
    <t>838-840-837-841-836-835-842-839-843-844-862-860</t>
  </si>
  <si>
    <t>ΓΙΩΤΑ</t>
  </si>
  <si>
    <t>Ρ979544</t>
  </si>
  <si>
    <t>875,6</t>
  </si>
  <si>
    <t>905,6</t>
  </si>
  <si>
    <t>844-862-843-841-838-840-839-842-837-836-835-848-850-852-853-854-855-856-857-858-859-846-847-815-821-822-825-826-828-829-830-870-871-872</t>
  </si>
  <si>
    <t>ΖΗΣΗ</t>
  </si>
  <si>
    <t>Χ123121</t>
  </si>
  <si>
    <t>904,2</t>
  </si>
  <si>
    <t>815-820-821-822-823-824-825-826-827-828-829-843-845-846-847-848-849-850-851-852-853-854-855-856-857-858-859-834-892-901-902-903-904</t>
  </si>
  <si>
    <t>ΣΑΝΔΑΚΑ</t>
  </si>
  <si>
    <t>ΚΩΝΣΤΑΝΤΙΝΙΑ</t>
  </si>
  <si>
    <t>ΑΜ890474</t>
  </si>
  <si>
    <t>835-836-838-837-839-840-841-842-843-844-845-846-847-848-849-850-851-852-853-854-855-856-857-858-860-859-861-862-863-864-865-866-867-868-869-870-871-872-873-874-875-876-877-878-879-815-816-818-817-819-820-821-822-823-824-825-826-827-828-829-830-831-832-833-834</t>
  </si>
  <si>
    <t>ΡΑΓΙΑ</t>
  </si>
  <si>
    <t>Σ890022</t>
  </si>
  <si>
    <t>844-862-828-815-826-822-841-840-842-838-839-846-847-854-850-853-848-858-857-823-824-825-821-837-836-829-870-871-835-830-827-820-875-818-819-843-845-852-849-859-856-855-851-817-816-861-865</t>
  </si>
  <si>
    <t>ΜΕΡΤΣΙΩΤΗ</t>
  </si>
  <si>
    <t>Α Β 103426</t>
  </si>
  <si>
    <t>862-841-840-842-835-836-837-838-875-817-850-853-872-870-854-857-858-859-815-826-829-822</t>
  </si>
  <si>
    <t>ΤΣΙΛΗΡΑ</t>
  </si>
  <si>
    <t>ΠΕΤΡΟΥΛΑ ΚΩΝΣΤΑΝΤΙΝΑ</t>
  </si>
  <si>
    <t>ΑΒ029670</t>
  </si>
  <si>
    <t>816-828-871-870-872-846-847-848-854-855</t>
  </si>
  <si>
    <t>ΧΕΙΜΩΝΑ</t>
  </si>
  <si>
    <t>ΑΒ445934</t>
  </si>
  <si>
    <t>867,9</t>
  </si>
  <si>
    <t>897,9</t>
  </si>
  <si>
    <t>841-840-842-837-836-835-862-838-875-858-857-850-846-847-848-828</t>
  </si>
  <si>
    <t>ΜΙΧΑΛΟΠΟΥΛΟΣ</t>
  </si>
  <si>
    <t>ΑΗ351851</t>
  </si>
  <si>
    <t>897,6</t>
  </si>
  <si>
    <t>835-836-837-838-839-841-842</t>
  </si>
  <si>
    <t>ΑΒ199386</t>
  </si>
  <si>
    <t>896,5</t>
  </si>
  <si>
    <t>831-875-841-828-838-840-839-835-837-822-826-815-817-842-846-847-848-850-853-854-857-829-836-816-818-819-820-821-823-824-825-830-827</t>
  </si>
  <si>
    <t>Αχτύπη</t>
  </si>
  <si>
    <t>Θεοδώρα</t>
  </si>
  <si>
    <t>Γεώργιος</t>
  </si>
  <si>
    <t>Χ297037</t>
  </si>
  <si>
    <t>818-831-823-828-847-838-858</t>
  </si>
  <si>
    <t>ΠΑΓΟΥΝΗ</t>
  </si>
  <si>
    <t>ΚΑΤΕΡΙΝΑ</t>
  </si>
  <si>
    <t>ΓΙΑΝΝΗΣ</t>
  </si>
  <si>
    <t>ΑΚ586750</t>
  </si>
  <si>
    <t>828-850-843-838-841</t>
  </si>
  <si>
    <t>ΠΟΥΛΙΟΥ</t>
  </si>
  <si>
    <t>ΑΚ772834</t>
  </si>
  <si>
    <t>815-826-828-847-850-853-854-870-871-835-837-838-839-840-841-842</t>
  </si>
  <si>
    <t>ΡΕΣΚΟΥ</t>
  </si>
  <si>
    <t>Π439970</t>
  </si>
  <si>
    <t>895,4</t>
  </si>
  <si>
    <t>816-826-828-871-846</t>
  </si>
  <si>
    <t>ΒΟΥΔΟΥΡΑΓΚΑΚΗ</t>
  </si>
  <si>
    <t>ΑΗ661612</t>
  </si>
  <si>
    <t>841-838-837-840-835-842-839-828-815-826-847-850-853-854-870-871-872-836-862-844-843-858-846-822-855-856-857-859-848-852-821-823-824-825-827-829-830-861-875-876-816-817-818-869</t>
  </si>
  <si>
    <t>ΓΑΒΑΛΑ</t>
  </si>
  <si>
    <t>ΑΡΤΕΜΗΣΙΑ</t>
  </si>
  <si>
    <t>ΑΙ006129</t>
  </si>
  <si>
    <t>893,2</t>
  </si>
  <si>
    <t>872-870-826-828-871-829-847-846-850-815-854-853-857-837-838-840-841-839</t>
  </si>
  <si>
    <t>ΧΡΗΣΤΙΔΟΥ</t>
  </si>
  <si>
    <t>ΑΕ682161</t>
  </si>
  <si>
    <t>892,1</t>
  </si>
  <si>
    <t>842-840-837-835-841-836-838-839</t>
  </si>
  <si>
    <t>ΚΑΡΑΤΖΙΑ</t>
  </si>
  <si>
    <t>ΑΚ271346</t>
  </si>
  <si>
    <t>841-837-836-840-835-838-842-780-779-782-781-778</t>
  </si>
  <si>
    <t>ΠΑΛΙΑΡΟΥΤΑ-ΘΕΟΔΩΡΟΥ</t>
  </si>
  <si>
    <t>Τ451627</t>
  </si>
  <si>
    <t>841-838-840-837-835-842-839-836-815-828-826-847-850-853-871-870-854-862-844-843-830-820-858-859-875-824-872-851-852-857-856-846-845-848-819-821-822-823-827-818-816-833-861-863-865-876-877-855-825-817-829-849</t>
  </si>
  <si>
    <t>ΧΙΟΥ</t>
  </si>
  <si>
    <t>Χ566500</t>
  </si>
  <si>
    <t>815-828-846-847-850-853-854-855-858-859-870-871-872</t>
  </si>
  <si>
    <t>ΑΚ042636</t>
  </si>
  <si>
    <t>828-850-854-826-822-858-871-870-853-857-872-846-847-815-848-829-852-859-821-855-856-824-825-823-849-845-841-840-851-842-835-820-839-838-837-843-862-836-817</t>
  </si>
  <si>
    <t>ΝΤΗΝΙΑΚΟΣ</t>
  </si>
  <si>
    <t>ΑΡΓΥΡΙΟΣ</t>
  </si>
  <si>
    <t>ΑΗ927280</t>
  </si>
  <si>
    <t>ΠΑΝΔΡΑΚΗ</t>
  </si>
  <si>
    <t>ΑΗ410820</t>
  </si>
  <si>
    <t>868-869-835-836-837-838-839-840-841-842-843-844-862-815-820-821-822-823-824-825-826-827-828-829-845-846-847-848-849-850-851-852-853-854-855-856-857-858-859-870-871-872-873-874-876-877-878-879-863-864-860-865-833-834-830-831-816-817-818-819-832-875-866-867</t>
  </si>
  <si>
    <t>ΝΤΟΣ ΣΑΝΤΟΣ ΟΛΙΒΕΙΡΑ</t>
  </si>
  <si>
    <t>ΖΟΥΛΙΑΝΑ</t>
  </si>
  <si>
    <t>ΝΤΙΣΕΖΑΡ</t>
  </si>
  <si>
    <t>ΑΒ186522</t>
  </si>
  <si>
    <t>873-874-876-833-877-878-839-840-841-842-834-835-836-837-838-846-847-848-849-850-851-852-853-854-855-856-857-858-859-820-821-822-823-824-828-829</t>
  </si>
  <si>
    <t>ΚΑΛΑΜΠΟΚΗ</t>
  </si>
  <si>
    <t>ΑΒ812537</t>
  </si>
  <si>
    <t>885,5</t>
  </si>
  <si>
    <t>843-818-844-862-865-839-840-841-842-835-836-837-838-816-817-875-819-815-820-821-822-823-824-825-826-827-828-829-830-833-845-846-847-848-849-850-851-852-853-854-855-856-857-858-859-861-863-870-871-872-876-877</t>
  </si>
  <si>
    <t>Χ534938</t>
  </si>
  <si>
    <t>815-822-826-828-846-847-848-850-853-854-857-858-859-870-871-872-820-821-823-824-825-845-851-852-855-856-876-877</t>
  </si>
  <si>
    <t>ΜΑΡΟΣ</t>
  </si>
  <si>
    <t>ΑΗ895927</t>
  </si>
  <si>
    <t>815-841-838-842-860-878-879-844-832-834-831-835-837-839-840-867</t>
  </si>
  <si>
    <t>ΚΟΤΟΒΟΣ</t>
  </si>
  <si>
    <t>ΑΗ089868</t>
  </si>
  <si>
    <t>828-829-845-847-848-849-850-851-852-853-854-855-856-857-858-859-870-871-872-815-820-822-823-824-825-826-827</t>
  </si>
  <si>
    <t>Βασιλακης</t>
  </si>
  <si>
    <t>Κοσμάς</t>
  </si>
  <si>
    <t>Σολων</t>
  </si>
  <si>
    <t>ΑΒ092906</t>
  </si>
  <si>
    <t>852,5</t>
  </si>
  <si>
    <t>882,5</t>
  </si>
  <si>
    <t>843-838-841-840-842-837-836-862-818-844-817-816-854-821-835-830-828-865-822-827-870-871-858-859-861-853-850-848-847-846-857-872-815-852-856-826-851-875-876-877-823-824-819-820-839-863-845-849-855-825-833-829</t>
  </si>
  <si>
    <t>ΔΙΓΕΝΗ</t>
  </si>
  <si>
    <t>ΑΜ105681</t>
  </si>
  <si>
    <t>845-846-847-848-849-850-851-852-853-854-855-856-857-858-859</t>
  </si>
  <si>
    <t>ΠΕΤΚΑΝΗ</t>
  </si>
  <si>
    <t>ΑΗ802707</t>
  </si>
  <si>
    <t>836-837-838-839-840-841-842-843-844-817-816-818-819-831-834-861-862-865-875-848-850-853-854-846-847-870-871</t>
  </si>
  <si>
    <t>ΚΕΡΚΑΙΔΟΥ</t>
  </si>
  <si>
    <t>ΑΜ405360</t>
  </si>
  <si>
    <t>841-838-840-839-835-837-842-836</t>
  </si>
  <si>
    <t>ΑΕ727772</t>
  </si>
  <si>
    <t>843-818-831-846-847-848-852-850-853-856-857-854</t>
  </si>
  <si>
    <t>ΚΑΝΝΟΥ</t>
  </si>
  <si>
    <t>ΑΖ902160</t>
  </si>
  <si>
    <t>815-821-822-828-870-869-871-872-858-862-850-854-857-835-837-838-839-840-841-842</t>
  </si>
  <si>
    <t>ΚΑΡΑΜΠΑΤΣΗ</t>
  </si>
  <si>
    <t>ΑΙ074182</t>
  </si>
  <si>
    <t>856-823-851-825-826-829-846-847-857-848</t>
  </si>
  <si>
    <t>ΖΑΠΡΟΥΔΗ</t>
  </si>
  <si>
    <t>Φ329222</t>
  </si>
  <si>
    <t>835-836-837-838-839-840-841-842-862-868-869-815-820-821-822-823-824-825-826-827-828-829-846-847-848-849-850-851-852-853-854-855-856-857-858-859</t>
  </si>
  <si>
    <t>ΡΕΝΤΙΦΗ</t>
  </si>
  <si>
    <t>ΑΖ076667</t>
  </si>
  <si>
    <t>828-871-824-850-857-854-848-851-859-858-852-853-846-847-845-826-856-870-872-823-822-821-820-815</t>
  </si>
  <si>
    <t>ΠΡΟΙΟΥ</t>
  </si>
  <si>
    <t>ΕΛΠΙΝΙΚΗ</t>
  </si>
  <si>
    <t>ΑΖ302651</t>
  </si>
  <si>
    <t>841-842-840-835-837-836-838-862-875-847-846-854-828-870-872-871-850-853-858-848-857-815-822-851-859-826-830-829-817-845-821-827-844-852-824-856-819-820-823-816-833-876-877-863-865-861-818-843-855-849-839-825-860-869-873-874-878-879-834-864-832-868-831-866-867</t>
  </si>
  <si>
    <t>ΚΕΜΑΝΕΤΖΗ</t>
  </si>
  <si>
    <t>ΑΜ701920</t>
  </si>
  <si>
    <t>841-839-835-838-837-840-833-877-876-863-868-869-836-842-828-843-848-844-870-858-872-871-849-847-862-825-861-817</t>
  </si>
  <si>
    <t>ΓΡΗΓΟΡΙΑΔΟΥ</t>
  </si>
  <si>
    <t>ΑΙ661828</t>
  </si>
  <si>
    <t>852-850-820-859-858-846-847-851-857-854-855-853-845-821-822-849-848-823-825-826-824-827-828-856-872-871-815</t>
  </si>
  <si>
    <t>ΝΑΖΟΥ</t>
  </si>
  <si>
    <t>ΠΑΝΑΓΙΩΤΑ ΒΑΡΒΑΡΑ</t>
  </si>
  <si>
    <t>ΑΜ057280</t>
  </si>
  <si>
    <t>871-872-845-847-854-853-850-857-858-870-829-822-815</t>
  </si>
  <si>
    <t>ΚΑΛΛΙΝΙΚΟΥ</t>
  </si>
  <si>
    <t>ΦΙΛΑΡΕΤΗ</t>
  </si>
  <si>
    <t>ΑΙ333347</t>
  </si>
  <si>
    <t>844-897-843-862-841-842-840-835-836-837-838-839-860-875-834-819-845-846-847-848-849-850-851-852-853-854-855-856-857-858-859-870-871-872</t>
  </si>
  <si>
    <t>ΔΙΑΓΟΥΜΑ</t>
  </si>
  <si>
    <t>ΑΖ769150</t>
  </si>
  <si>
    <t>878,9</t>
  </si>
  <si>
    <t>835-836-837-838-839-840-841-842-844-846-847-848-850-853-854-856-857-858-859-862-861-815-821-822-826-828</t>
  </si>
  <si>
    <t>ΚΑΚΟΚΕΦΑΛΟΥ</t>
  </si>
  <si>
    <t>Χ140250</t>
  </si>
  <si>
    <t>828-854-871-870-850-826-815-853-858-822-838-840-841</t>
  </si>
  <si>
    <t>ΚΟΣΜΟΠΟΥΛΟΣ</t>
  </si>
  <si>
    <t>ΑΗ925073</t>
  </si>
  <si>
    <t>839-840-841</t>
  </si>
  <si>
    <t>ΠΑΠΑΝΙΚΟΛΑΟΥ</t>
  </si>
  <si>
    <t>ΜΑΡΘΑ</t>
  </si>
  <si>
    <t>ΑΗ812656</t>
  </si>
  <si>
    <t>841-840-839-842</t>
  </si>
  <si>
    <t>ΔΙΑΛΥΝΑ</t>
  </si>
  <si>
    <t>ΜΑΡΙΛΛΕΝΑ</t>
  </si>
  <si>
    <t>ΓΕΩΡΙΟΣ</t>
  </si>
  <si>
    <t>Χ932264</t>
  </si>
  <si>
    <t>852-854-855-820-821-822-823-824-828-829-846-847-848-850-857-858-859-815</t>
  </si>
  <si>
    <t>ΚΙΑΤΙΠΗ</t>
  </si>
  <si>
    <t>ΣΕΡΓΙΟΣ</t>
  </si>
  <si>
    <t>ΑΙ895268</t>
  </si>
  <si>
    <t>835-836-837-838-839-840-842-843-862-868-869-844-860-833-873-874-876-877-878-861-864-865-866-867-870-871-872-816-817-818-819-820-879-875-821-822-823-824-825-826-827-828-829-830-831-832-847-848-849-850-851-852-853-854-855-856-857-858-859</t>
  </si>
  <si>
    <t>Π122821</t>
  </si>
  <si>
    <t>871,2</t>
  </si>
  <si>
    <t>854-846-847-858-859</t>
  </si>
  <si>
    <t>ΧΑΡΛΑΣ</t>
  </si>
  <si>
    <t>Χ866792</t>
  </si>
  <si>
    <t>719,4</t>
  </si>
  <si>
    <t>869,4</t>
  </si>
  <si>
    <t>839-829-841-838-840-835-842-837-836-843-862-844</t>
  </si>
  <si>
    <t>ΚΟΝΤΟΚΩΣΤΑ</t>
  </si>
  <si>
    <t>Χ698574</t>
  </si>
  <si>
    <t>850-854-857-846-847-858</t>
  </si>
  <si>
    <t>Τ887909</t>
  </si>
  <si>
    <t>818-817-820-821-815-824-823-822-825-826-827-828-829-830-833-835-836-837-838-839-840-845-846-847-843-848-849-850-851-852-853-855-856-857-858-859-867-871-870-872-873-874-877-878-876-863-864-865-868-861</t>
  </si>
  <si>
    <t>ΤΣΑΝΤΙΡΟΓΛΟΥ</t>
  </si>
  <si>
    <t>ΜΑΡΙΚΑ</t>
  </si>
  <si>
    <t>ΑΕ855249</t>
  </si>
  <si>
    <t>866,8</t>
  </si>
  <si>
    <t>837-838-839-840-841-842-860-866-868-873-876-878</t>
  </si>
  <si>
    <t>ΚΕΜΕΡΙΔΟΥ</t>
  </si>
  <si>
    <t>ΘΕΟΔΟΣΙΟΣ</t>
  </si>
  <si>
    <t>ΑΜ868426</t>
  </si>
  <si>
    <t>835-837-840-838-841-839-836-842-862-873-870-876-877-843-845-846-847-848-849-850-851-852-853-854-855-856-857-858-859-860-879-866-815-816-817-818-819-820-821-822-823-824-825-826-827-828-829-830-831-832-833-834-861-863-864-867-868-869-875-874</t>
  </si>
  <si>
    <t>ΣΤΑΘΑΚΗ</t>
  </si>
  <si>
    <t>Σ973960</t>
  </si>
  <si>
    <t>841-842-840-837-838-839-854-828-826-815-847-850-871-853-870</t>
  </si>
  <si>
    <t>ΑΡΓΥΡΟΥ</t>
  </si>
  <si>
    <t>ΜΑΡΙΑ-ΑΓΑΘΗ</t>
  </si>
  <si>
    <t>ΑΙ076891</t>
  </si>
  <si>
    <t>815-820-821-822-823-824-825-826-827-828-829-845-846-847-848-849-850-851-852-853-854-855-856-857-858-859-872</t>
  </si>
  <si>
    <t>ΖΑΦΕΙΡΗ</t>
  </si>
  <si>
    <t>ΑΚ810796</t>
  </si>
  <si>
    <t>ΝΤΑΚΟΥΛΑ</t>
  </si>
  <si>
    <t>MAΡΙΑ</t>
  </si>
  <si>
    <t>ΑΗ745934</t>
  </si>
  <si>
    <t>815-820-825-826-846-847-841-838-858-859-854-828-830-872-821</t>
  </si>
  <si>
    <t>ΚΑΜΠΟΥΛΑ</t>
  </si>
  <si>
    <t xml:space="preserve">ΦΙΛΟΘΕΗ </t>
  </si>
  <si>
    <t>ΙΣΜΑΙΛ</t>
  </si>
  <si>
    <t>ΑΜ855328</t>
  </si>
  <si>
    <t>863,5</t>
  </si>
  <si>
    <t>835-836-837-838-839-840-841-842-843-844-860-862-868-869-875</t>
  </si>
  <si>
    <t>ΚΟΥΝΤΟΥΡΙΩΤΗ</t>
  </si>
  <si>
    <t>ΦΑΝΗ-ΜΑΓΔΑΛΗΝΗΝΗ</t>
  </si>
  <si>
    <t>ΑΒ209707</t>
  </si>
  <si>
    <t>820-821-822-823-824-825-826-827-828-829-830-845-846-847-848-849-850-851-852-853-854-855-857-858-859-860-861</t>
  </si>
  <si>
    <t>ΤΣΑΓΔΗ</t>
  </si>
  <si>
    <t>ΝΙΚΟΛΙΑ</t>
  </si>
  <si>
    <t>ΑΒ075803</t>
  </si>
  <si>
    <t>815-816-817-818-821-822-826-828-835-836-837-838-839-840-841-842-846-847-848-850-851-852-853-854-855-856-857-858-859-861-862-865-870-871-872</t>
  </si>
  <si>
    <t>ΚΟΥΡΟΥΣ</t>
  </si>
  <si>
    <t>ΑΗ851474</t>
  </si>
  <si>
    <t>842-841-840-838</t>
  </si>
  <si>
    <t>ΘΩΜΑ</t>
  </si>
  <si>
    <t>ΑΗ209164</t>
  </si>
  <si>
    <t>817-815-822-826-829-828-835-836-837-838-839-840-841-842-846-847-818-816-819-820-821-823-824-825-827-830-831-832-833-834-843-844-845</t>
  </si>
  <si>
    <t>ΤΣΑΝΑΚΗ</t>
  </si>
  <si>
    <t>ΡΟΔΟΥΛΑ</t>
  </si>
  <si>
    <t>ΑΙ815454</t>
  </si>
  <si>
    <t>815-826-828-839-840-841-842-847-850-853-854-870-871-816-817-818-819-820-821-822-823-824-825-829-835-837-838-836-846-845-843-857-856-855-852-849-848-862-858-830-831-832-833-834-827-851-863-864-865-866-867-868-869-872-873-874-875-876-877-878-879-859-860-861-844</t>
  </si>
  <si>
    <t>ΧΑΡΑ</t>
  </si>
  <si>
    <t>ΑΙ751424</t>
  </si>
  <si>
    <t>818-857-858-859-873-874-876-877-878-828-870-871-848-850-853-854-847-815-822-826-840-839-838-841-842-846-845-851-852-837-856-816-820-823-824-825-835-833-832-827-849</t>
  </si>
  <si>
    <t>ΜΙΛΠΑΝΗ</t>
  </si>
  <si>
    <t>ΑΙ404963</t>
  </si>
  <si>
    <t>861,3</t>
  </si>
  <si>
    <t>841-828-826-815-835-837-838-839-840-850-853-854-847-857</t>
  </si>
  <si>
    <t>ΑΧΙΛΛΕΑΣ</t>
  </si>
  <si>
    <t>Π659320</t>
  </si>
  <si>
    <t>862-844-854-846-847-858-852-853-851-850-848-845-823-824-835-836-837-838-840-841-842-822</t>
  </si>
  <si>
    <t>ΚΑΡΙΚΗΣ</t>
  </si>
  <si>
    <t>ΑΖ947853</t>
  </si>
  <si>
    <t>860,5</t>
  </si>
  <si>
    <t>841-828-838-840-839-842-835-854-870-871-815-826-850-837-822-846-848-862-829-863-844</t>
  </si>
  <si>
    <t>ΚΟΝΤΟΜΙΧΗΣ</t>
  </si>
  <si>
    <t>ΑΗ247814</t>
  </si>
  <si>
    <t>815-816-817-818-819-820-821-822-823-824-825-826-827-828-829-830-831-832-833-834-835-836-837-838-839-840-841-842-843-844-845-846-847-848-849-850-851-852-853-854-855-856-857-858-859-860-861-862-863-864-865-866-867-868-869-871-872-873-874-875-876-877-878-879</t>
  </si>
  <si>
    <t>ΕΥΑΓΓΕΛΟΥ</t>
  </si>
  <si>
    <t>Χ108488</t>
  </si>
  <si>
    <t>872-870-871-845-846-847-848-850-851-852-853-854-856-857-858-859-823-815-828-824-826-821-822-820-855-849-829-827-825</t>
  </si>
  <si>
    <t>ΛΑΜΠΡΟΓΙΩΤΑ</t>
  </si>
  <si>
    <t>ΑΙ836298</t>
  </si>
  <si>
    <t>709,5</t>
  </si>
  <si>
    <t>859,5</t>
  </si>
  <si>
    <t>862-844-818-843-841-838-840-835-842-839-837-828-871-870-854-850-815-826-853-847-822-846-848-858-829-872-875-857-817-830-823-824-852</t>
  </si>
  <si>
    <t>ΛΙΑΠΙΚΟΥ</t>
  </si>
  <si>
    <t>ΑΑ301708</t>
  </si>
  <si>
    <t>818-832-860-875-830-865-861-816-817-876-877-878-873-874-863-864-833-834-831-819-843-862-879-815-820-821-822-823-824-826-827-828-845-846-847-848-850-851-852-853-854-856-857-858-859-870-871-872-835-836-837-838-840-841-842-869-844-825-849-829-855-868-867-866-839-897</t>
  </si>
  <si>
    <t>ΜΠΑΡΚΑ</t>
  </si>
  <si>
    <t>ΑΙ778644</t>
  </si>
  <si>
    <t>822-817-826-828-829-835-836-837-838-839-840-841-842-846-847-848-850-853-855-854-858-859-862-870-871-872-875</t>
  </si>
  <si>
    <t>ΤΣΑΒΑΛΙΑ</t>
  </si>
  <si>
    <t>ΑΚ274545</t>
  </si>
  <si>
    <t>835-836-840-841-842</t>
  </si>
  <si>
    <t>ΑΒ712775</t>
  </si>
  <si>
    <t>838-841-840-839-835-837-842-836</t>
  </si>
  <si>
    <t>ΠΡΑΜΑΤΙΩΤΗΣ</t>
  </si>
  <si>
    <t>Σ352212</t>
  </si>
  <si>
    <t>856,9</t>
  </si>
  <si>
    <t>815-822-828-871-831</t>
  </si>
  <si>
    <t>ΔΑΣΚΑΛΑΚΗ</t>
  </si>
  <si>
    <t>ΑΕ725546</t>
  </si>
  <si>
    <t>854-855-845-852-828-871-870-872-858-859-853-851-848-850-849-856-857-846-847-815-826-825-820-821-843-818-875-841-838-840-835-839-842-837-836-876-877-833-863-830-865-861-817-816-862-844</t>
  </si>
  <si>
    <t>ΧΑΤΖΗΕΜΜΑΝΟΥΗΛ</t>
  </si>
  <si>
    <t>ΑΗ699028</t>
  </si>
  <si>
    <t>854,7</t>
  </si>
  <si>
    <t>835-838-839-837-840-842-841-862-850-853-854-871-870-828-815</t>
  </si>
  <si>
    <t>ΚΕΣΙΔΟΥ</t>
  </si>
  <si>
    <t>ΑΗ369756</t>
  </si>
  <si>
    <t>869-868-835-841-842-840-848-850-853-854</t>
  </si>
  <si>
    <t>ΠΑΝΤΕΛΟΥ</t>
  </si>
  <si>
    <t>ΑΘΗΝΑ ΙΩΑΝΝΑ</t>
  </si>
  <si>
    <t>ΧΡΗΣΤΟΣ ΕΜΜΑΝΟΥΗΛ</t>
  </si>
  <si>
    <t>ΑΒ476832</t>
  </si>
  <si>
    <t>870-871-872-866-867-879-825-826-828-829-815-845-846-847-820-821-822-823-824-827-856-857-858-855-849-850-851-848-836-837-838-839-840-841-842-835-868-869-862-844-819-831-830-875-860-843-832-834-816-817-818-861-865-873-874-863-864-833-876-877-878</t>
  </si>
  <si>
    <t>ΜΑΡΚΟΠΟΥΛΟΥ</t>
  </si>
  <si>
    <t>ΑΚ609777</t>
  </si>
  <si>
    <t>853,6</t>
  </si>
  <si>
    <t>870-872</t>
  </si>
  <si>
    <t>ΣΤΡΑΤΑΚΗ</t>
  </si>
  <si>
    <t>Ρ398303</t>
  </si>
  <si>
    <t>864-841-828-838-842</t>
  </si>
  <si>
    <t>Χ363411</t>
  </si>
  <si>
    <t>843-834-828-838-841</t>
  </si>
  <si>
    <t>ΜΠΑΡΛΑ</t>
  </si>
  <si>
    <t>ΑΒ382533</t>
  </si>
  <si>
    <t>818-815-817-820-821-822-823-824-825-826-827-828-829</t>
  </si>
  <si>
    <t>ΠΟΙΜΕΝΙΔΟΥ</t>
  </si>
  <si>
    <t>ΑΕ357239</t>
  </si>
  <si>
    <t>ΤΣΙΓΚΑΡΟΠΟΥΛΟΥ</t>
  </si>
  <si>
    <t>ΑΖ319147</t>
  </si>
  <si>
    <t>841-838-840-839-842-835-837-836-833-876-877-878-862-868-869-873-874-844-832-860-866-863-864-865-843-861-834-831-867-875-819-816-817-818-830-828-870-871-872-854-850-853-858-826-829-822-847-846-815-859-845-821-857-856-848-823-824-825-855-852-849-820-851-827</t>
  </si>
  <si>
    <t>ΦΩΤΗ</t>
  </si>
  <si>
    <t>ΑΙ334429</t>
  </si>
  <si>
    <t>822-826-828-835-836-837-838-839-829-840-841-842-846-847-848-850-853-854-857-858-859-862-870-871-872-873</t>
  </si>
  <si>
    <t>ΠΙΕΡΡΑΚΟΥ</t>
  </si>
  <si>
    <t>ΦΩΤΕΙΝΗ- ΓΕΩΡΓΙΑ</t>
  </si>
  <si>
    <t>ΑΙ937054</t>
  </si>
  <si>
    <t>815-822-823-824-858-859-846-847-848-850-849-853-854-857-827-828-851-852-855-856-870-872-829</t>
  </si>
  <si>
    <t>ΑΘΑΝΑΣΟΠΟΥΛΟΥ</t>
  </si>
  <si>
    <t>ΑΕ566866</t>
  </si>
  <si>
    <t>850,3</t>
  </si>
  <si>
    <t>815-854-850-848-853-857-846-847</t>
  </si>
  <si>
    <t>ΜΠΑΣΟΥΝΑ</t>
  </si>
  <si>
    <t>ΕΥΣΤΑΘΙΑ</t>
  </si>
  <si>
    <t>ΑΙ250518</t>
  </si>
  <si>
    <t>843-834-844-831-860-835-836-837-838-839-840-841-842-862-865-868-869-830-819-816-817-818-875-815-820-821-822-823-824-825-826-827-828-829-845-846-847-848-849-850-851-852-853-854-855-856-857-858-859-861-870-871-872-832-833-863-864-866-867-873-874-876-877-878-879</t>
  </si>
  <si>
    <t>ΓΙΑΝΝΟΥΚΑ</t>
  </si>
  <si>
    <t>ΑΑ428228</t>
  </si>
  <si>
    <t>849,2</t>
  </si>
  <si>
    <t>862-875-841-840-842-835-836-837-838-839-858-859-848-850-853-854-857-822-846-847-815-828-870-871-872-826-829</t>
  </si>
  <si>
    <t>ΤΖΙΑΦΕΤΑ</t>
  </si>
  <si>
    <t>ΑΗ297668</t>
  </si>
  <si>
    <t>862-844-843-841-838-840-839-842-835-837-836-875</t>
  </si>
  <si>
    <t>ΤΣΑΚΡΙΟΥ</t>
  </si>
  <si>
    <t>ΑΜ075808</t>
  </si>
  <si>
    <t>828-826-822-850-848-853-854-857-858-859-871-872-815-817-835-836-837-846-847-839-840-841-842-862</t>
  </si>
  <si>
    <t>ΠΕΛΙΤΑΡΗ</t>
  </si>
  <si>
    <t>ΑΖ344861</t>
  </si>
  <si>
    <t>ΑΙ283913</t>
  </si>
  <si>
    <t>843,7</t>
  </si>
  <si>
    <t>841-840-835-838-837-836-842</t>
  </si>
  <si>
    <t>ΜΠΑΖΟΥΚΗ</t>
  </si>
  <si>
    <t>ΑΑ235015</t>
  </si>
  <si>
    <t>841-840-842-838-839-837-836-835-862-846-847-848-850-853-854-857-859-858-870-871-872-875-815-817-822-826-828</t>
  </si>
  <si>
    <t>ΚΟΤΑΡΙΔΟΥ</t>
  </si>
  <si>
    <t>ΣΕΒΑΣΤΗ</t>
  </si>
  <si>
    <t>ΑΑ408021</t>
  </si>
  <si>
    <t>835-836-837-838-839-840-841-842-862-815-822-826-828-829-846-847-848-850-853-854-857-858-859-870-871-872-875-817-830-852-856-818-816-861-876-834-819-844-832-831-860-868-869-820-821-823-824-825-827-845-849-851-855-867-843-866-863-864-865-873-874-877-878-879-833</t>
  </si>
  <si>
    <t>ΚΥΡΙΑΖΗ</t>
  </si>
  <si>
    <t>ΜΑΚΕΔΟΝΙΑ</t>
  </si>
  <si>
    <t>Σ778815</t>
  </si>
  <si>
    <t>871-858-859-848-850-852-853-854-857-846-828-829-826-815-821-822</t>
  </si>
  <si>
    <t>ΧΡΙΣΤΟΔΟΥΛΟΥ</t>
  </si>
  <si>
    <t>ΑΕ241987</t>
  </si>
  <si>
    <t>815-816-817-818-819-820-821-822-823-824-825-826-827-828-829-830-831-832-833-834-835-836-837-849-860-861-864-879-875</t>
  </si>
  <si>
    <t>ΓΑΛΑΝΗ</t>
  </si>
  <si>
    <t>ΑΕ 845811</t>
  </si>
  <si>
    <t>ΜΑΡΚΑΚΗ</t>
  </si>
  <si>
    <t>ΑΜ557786</t>
  </si>
  <si>
    <t>848-829-847-846-849-845-850-851-853-852-854-855-856-857-858-859-870-871-872-828-827-826-825-824-823-822-821-815-830-862-875-820-876-877-878-873-864-863-865-867-861-860-844-842-841-840-839-838-837-836-835-834-833-832-816-817-818-819-831-874</t>
  </si>
  <si>
    <t>ΠΑΠΑΣΑΡΡΗ</t>
  </si>
  <si>
    <t>ΑΗ537959</t>
  </si>
  <si>
    <t>810,7</t>
  </si>
  <si>
    <t>840,7</t>
  </si>
  <si>
    <t>826-825-828</t>
  </si>
  <si>
    <t>ΖΟΥΖΟΥΛΑ</t>
  </si>
  <si>
    <t>Π441628</t>
  </si>
  <si>
    <t>840,4</t>
  </si>
  <si>
    <t>816-817-826-841-838</t>
  </si>
  <si>
    <t>ΧΑΡΑΛΑΜΠΙΔΟΥ</t>
  </si>
  <si>
    <t>ΑΒ057175</t>
  </si>
  <si>
    <t>823-856-859-858-853-851-847-846-852-848-857-850-870-822-821-872-845-827-820-871-854-828-824-815-826-849-855-829-825</t>
  </si>
  <si>
    <t>ΜΠΟΥΡΤΣΟΥΚΛΗΣ</t>
  </si>
  <si>
    <t>ΑΕ732846</t>
  </si>
  <si>
    <t>817-816-861-828-822-826-857</t>
  </si>
  <si>
    <t>ΜΑΝΗ</t>
  </si>
  <si>
    <t>ΑΗ250025</t>
  </si>
  <si>
    <t>834-828-841-838-815-847-850-853-854-870-871-872-826-835-837-839-840-842-822-846-858-859-821-843-848-852-856-857-818-823-824-827-836-816-861-844-862-875-876-830-820-845-851-865-863-877</t>
  </si>
  <si>
    <t>ΒΟΥΒΑΡΗΣ</t>
  </si>
  <si>
    <t>Χ958451</t>
  </si>
  <si>
    <t>684,2</t>
  </si>
  <si>
    <t>834,2</t>
  </si>
  <si>
    <t>841-840-835-838</t>
  </si>
  <si>
    <t>ΜΠΑΡΑΚΟΥ</t>
  </si>
  <si>
    <t>Ρ889813</t>
  </si>
  <si>
    <t>833,8</t>
  </si>
  <si>
    <t>862-841-838-840-839-835-837-842-836-875-854-850-853-858-847-871-826-828-822-870-859-857-829-815-872-848-846-817</t>
  </si>
  <si>
    <t>ΜΑΛΛΙΟΥ</t>
  </si>
  <si>
    <t>ΑΑ013900</t>
  </si>
  <si>
    <t>846-847-849-850-857-855-828-851-853-848-829-825-826-856-854-858-859-845-827-852-823-822-821-870-871-872-824-820-815-816-817-867-844</t>
  </si>
  <si>
    <t>ΧΡΥΣΟΠΟΥΛΟΣ</t>
  </si>
  <si>
    <t>ΑΖ816658</t>
  </si>
  <si>
    <t>841-828-838-835-842-837</t>
  </si>
  <si>
    <t>ΤΣΑΠΑΤΩΛΗΣ</t>
  </si>
  <si>
    <t>ΑΗ679852</t>
  </si>
  <si>
    <t>841-824-839-840-838-837-835</t>
  </si>
  <si>
    <t>ΑΕ707552</t>
  </si>
  <si>
    <t>815-818-822-825-826-828-829-846-847-848-849-850-851-852-853-855-856-857-858-870-871-872</t>
  </si>
  <si>
    <t>ΠΑΛΑΙΟΓΙΑΝΝΗ</t>
  </si>
  <si>
    <t>ΑΚ520901</t>
  </si>
  <si>
    <t>828-847-846-858-859-848-822-826-815-850-854-853-871-872-823-852-821</t>
  </si>
  <si>
    <t>ΜΑΡΚΟΥ</t>
  </si>
  <si>
    <t>Χ988217</t>
  </si>
  <si>
    <t>835-836-837-838-839-840-842-833-843-863-876-877-862-844-865-816-817-818-819-861-830-820-821-822-823-824-825-826-827-828-829-815-845-846-847-848-849-850-851-852-853-854-855-856-857-858-859-870-871-872</t>
  </si>
  <si>
    <t>ΚΟΥΛΟΥΡΗ</t>
  </si>
  <si>
    <t>ΑΜ356510</t>
  </si>
  <si>
    <t>860-828-847-840-858-837-841</t>
  </si>
  <si>
    <t>ΣΒΟΡΩΝΟΥ</t>
  </si>
  <si>
    <t>ΜΑΡΚΕΛΛΑ</t>
  </si>
  <si>
    <t>ΕΥΑΓΓΕΛΟΣ-ΣΤΥΛΙΑΝΟΣ</t>
  </si>
  <si>
    <t>Χ999525</t>
  </si>
  <si>
    <t>879-872-871-870-858-859-848-850-851-852-853-854-856-857-845-846-847-822-823-824-826-827-828-830-820-821-815-863-864-876-877</t>
  </si>
  <si>
    <t>ΡΩΜΑΙΔΗ</t>
  </si>
  <si>
    <t>ΑΚ252057</t>
  </si>
  <si>
    <t>ΠΑΠΟΥΛΙΔΟΥ</t>
  </si>
  <si>
    <t>ΣΑΒΒΑΣ</t>
  </si>
  <si>
    <t>ΑΒ859440</t>
  </si>
  <si>
    <t>841-840-838-835-836-837-839-842</t>
  </si>
  <si>
    <t>ΣΜΥΡΗ</t>
  </si>
  <si>
    <t>ΑΚ355839</t>
  </si>
  <si>
    <t>860-833-832-831-843-841-840-842-876-877-878-879-846-828-847-871-870-872-826-829-822-862-859-815-817-838-820-821-834-837-839-844-845-848-849-850-823-824-825-827-830</t>
  </si>
  <si>
    <t>ΣΤΕΦΟΠΟΥΛΟΥ</t>
  </si>
  <si>
    <t>ΑΕ822247</t>
  </si>
  <si>
    <t>835-836-837-838-839-840-841-842-843-844-862-830-861-875-825-826-828-829-816-817-818-815-821-822-823-824-846-847-848-850-852-853-854-855-856-857-858-859-870-871-872-876</t>
  </si>
  <si>
    <t>ΝΕΝΟΓΛΟΥ</t>
  </si>
  <si>
    <t>ΑΗ294557</t>
  </si>
  <si>
    <t>786,5</t>
  </si>
  <si>
    <t>816,5</t>
  </si>
  <si>
    <t>846-847-848-850-853-854-857-858-859-845-849-851-855-852</t>
  </si>
  <si>
    <t>ΧΑΛΒΑ</t>
  </si>
  <si>
    <t>ΣΤΑΜΑΤΙΟΣ</t>
  </si>
  <si>
    <t>Π236870</t>
  </si>
  <si>
    <t>815,1</t>
  </si>
  <si>
    <t>875-862-830-841-842-840-838-835-828-871-866-879-876-815-817-822-826-836-837-846</t>
  </si>
  <si>
    <t>ΘΑΜΝΟΠΟΥΛΟΣ</t>
  </si>
  <si>
    <t>ΑΒ423522</t>
  </si>
  <si>
    <t>815-816-817-818-819-820-821-822-823-824-825-826-827-828-829-830-833-835-836-837-838-839-840-841-842-843-844-845-846-847-848-849-850-851-852-853-854-855-856-857-858-859-861-862-863-865-870-871-872-875-876-877</t>
  </si>
  <si>
    <t>ΠΑΤΡΙΚΟΒΑΣΙΛΑΚΟΥ</t>
  </si>
  <si>
    <t>ΣΤΑΜΑΤΙΝΑ</t>
  </si>
  <si>
    <t>Χ683613</t>
  </si>
  <si>
    <t>828-871-870-850-826</t>
  </si>
  <si>
    <t>ΚΟΥΤΣΟΥΝΗ</t>
  </si>
  <si>
    <t>ΑΗ215083</t>
  </si>
  <si>
    <t>ΚΛΗΡΟΝΟΜΟΥ</t>
  </si>
  <si>
    <t>Σ353831</t>
  </si>
  <si>
    <t>811,8</t>
  </si>
  <si>
    <t>816-817-826-828-854-818-822-829-839-841</t>
  </si>
  <si>
    <t>ΤΣΙΡΙΔΟΥ</t>
  </si>
  <si>
    <t>ΑΗ384436</t>
  </si>
  <si>
    <t>868-869-835-836-837-838-839-840-841-842-860-862-873-874-870-871-872-863-861-817-818-816-819-865-866-864-876-877-879-830-831-832-833-834-843-844-845-824-820-825-822-849-850</t>
  </si>
  <si>
    <t>ΚΟΥΡΜΠΕΤΟΥΔΗ</t>
  </si>
  <si>
    <t>ΕΙΡΗΝΗ-ΧΡΥΣΟΒΑΛΑΝΤΟΥ</t>
  </si>
  <si>
    <t>Χ444482</t>
  </si>
  <si>
    <t>869-842-841-840-838-837-836-835</t>
  </si>
  <si>
    <t>ΜΠΕΡΜΠΑΤΙΩΤΗ</t>
  </si>
  <si>
    <t>Χ787817</t>
  </si>
  <si>
    <t>858-859-820-851-846-853-850-848-847-828-854-855-852-857-856-823-824-825-826-815-816-817-822-821-827</t>
  </si>
  <si>
    <t>ΜΑΔΕΛΗ</t>
  </si>
  <si>
    <t>Ρ734251</t>
  </si>
  <si>
    <t>806,3</t>
  </si>
  <si>
    <t>841-840-836-837-838-839-842-835</t>
  </si>
  <si>
    <t>ΑΑ773526</t>
  </si>
  <si>
    <t>805,2</t>
  </si>
  <si>
    <t>817-858-859-854-828-847-846-850-848-857-870-872-871-822-815-823-826-821-827-820-825-824-845-829-818-816</t>
  </si>
  <si>
    <t xml:space="preserve">ΝΙΚΟΛΑΟΥ </t>
  </si>
  <si>
    <t xml:space="preserve">ΑΛΕΞΑΝΔΡΑ </t>
  </si>
  <si>
    <t>ΑΒ431021</t>
  </si>
  <si>
    <t>877-876-875-866-864-863-858-857-856-855-852-851-830-831-832-833-834-845-846-847-848-849-827-824-823-822-821-820-819-826-828-837-838-839-840-841-842-854-870-871-862-844-815-818-817-835-816-853</t>
  </si>
  <si>
    <t>ΑΥΓΕΡΗ</t>
  </si>
  <si>
    <t>ΑΕ996653</t>
  </si>
  <si>
    <t>835-841-842-838-840-875-830-862-870-858-859</t>
  </si>
  <si>
    <t>ΠΑΠΑΡΟΥΠΑΣ</t>
  </si>
  <si>
    <t>ΑΗ978773</t>
  </si>
  <si>
    <t>815-816-817-818-875-819-820-821-822-823-824-825-826-827-828-829-830-831-835-836-837-838-839-840-841-842-844-845-846-847-848-849-850-851-852-853-854-855-856-857-858-859-862-870-871-872-832-833-834-843-860-861-863-864-865-866-867-868-869-873-874-876-877-878-879</t>
  </si>
  <si>
    <t>ΣΕΜΠΕΚΟΥ</t>
  </si>
  <si>
    <t>ΑΕ345643</t>
  </si>
  <si>
    <t>841-838-839-840-835-842-837-862-817-861</t>
  </si>
  <si>
    <t>ΣΤΑΝΗΜΕΡΟΥΔΗ</t>
  </si>
  <si>
    <t>Χ813840</t>
  </si>
  <si>
    <t>828-846-847-850-854-853-870-871-826-815-848-859-857-858-822-829-820-827-852-845-824-819</t>
  </si>
  <si>
    <t>ΤΣΑΚΙΡΗ</t>
  </si>
  <si>
    <t>ΑΒ609049</t>
  </si>
  <si>
    <t>799,7</t>
  </si>
  <si>
    <t>871-826-828-854-870-853-850-829</t>
  </si>
  <si>
    <t>Κουτζαμπιουκ</t>
  </si>
  <si>
    <t>Μαριάνθη</t>
  </si>
  <si>
    <t>Αθανάσιος</t>
  </si>
  <si>
    <t>ΑΒ156982</t>
  </si>
  <si>
    <t>835-839-838-841-840-842-836-837-862-843-869-844-868-828-854-850-870-871</t>
  </si>
  <si>
    <t>ΛΟΣΗ</t>
  </si>
  <si>
    <t>ΑΜ666691</t>
  </si>
  <si>
    <t>841-840-835-837-836-842-838-839</t>
  </si>
  <si>
    <t>ΚΟΚΚΑΛΗ</t>
  </si>
  <si>
    <t>ΑΖ010464</t>
  </si>
  <si>
    <t>826-828-871-846-853</t>
  </si>
  <si>
    <t>ΚΑΠΑΤΣΙΩΛΑ</t>
  </si>
  <si>
    <t>ΑΙ741447</t>
  </si>
  <si>
    <t>841-828-838-839-840-842-837-835-836-815-826-829-847-850-853-854-857-858-848-859</t>
  </si>
  <si>
    <t>ΛΙΑΚΟΠΟΥΛΟΣ</t>
  </si>
  <si>
    <t>ΑΚ889272</t>
  </si>
  <si>
    <t>841-836-837-839-842-835-838-840-843-832-876-877-830-833-862-844</t>
  </si>
  <si>
    <t>ΜΑΥΡΟΥ</t>
  </si>
  <si>
    <t>ΑΙ917395</t>
  </si>
  <si>
    <t>850-857-853-820-826-828-843-844-858-862-816-822-825-841-847-854-870-871-875-873</t>
  </si>
  <si>
    <t>Π118755</t>
  </si>
  <si>
    <t>785,4</t>
  </si>
  <si>
    <t>817-818-819-820-821-822-823-824-825-826-827-828-829-830-833-835-836-837-838-839-840-841-842-843-844-845-846-847-848-849-850-851-852-853-854-855-856-857-858-859-861-862-863-865-870-871-872-875-876-877-879-878-874-873-869-868-867-866-864-860-834-832-831</t>
  </si>
  <si>
    <t>ΠΑΛΑΙΟΥ</t>
  </si>
  <si>
    <t xml:space="preserve">ΜΑΡΚΟΣ </t>
  </si>
  <si>
    <t>ΑΒ179272</t>
  </si>
  <si>
    <t>815-846-847-856-871-872-857</t>
  </si>
  <si>
    <t>ΚΟΥΖΑ</t>
  </si>
  <si>
    <t>Ρ437680</t>
  </si>
  <si>
    <t>783,2</t>
  </si>
  <si>
    <t>840-838-841-837-842-835-836-839</t>
  </si>
  <si>
    <t>ΤΖΕΤΖΗ</t>
  </si>
  <si>
    <t>ΔΑΦΝΗ</t>
  </si>
  <si>
    <t>ΑΕ828222</t>
  </si>
  <si>
    <t>840-841-842-838-837-835-836-839</t>
  </si>
  <si>
    <t>Οικονόμου</t>
  </si>
  <si>
    <t>ΚΡΙΣΤΟ</t>
  </si>
  <si>
    <t>ΑΚ019510</t>
  </si>
  <si>
    <t>Αλεξίου</t>
  </si>
  <si>
    <t>Ευαγγελία</t>
  </si>
  <si>
    <t>Χ010462</t>
  </si>
  <si>
    <t>841-828-838-840-839-835-842-854-870-871-826-837-850-847-853-822-846-858-829-848-862-872-817-857-836-859-875-816-818-821-830-843-852-856-861-876-823-824-825-827-844-855-869-819-820</t>
  </si>
  <si>
    <t>ΟΥΖΟΥΝΙΔΟΥ</t>
  </si>
  <si>
    <t>ΜΥΡΟΦΟΡΑ</t>
  </si>
  <si>
    <t>ΑΗ804258</t>
  </si>
  <si>
    <t>837-836-841-835-840-838-839-879-822-826-828-829-850-853-854-857-858-859-862-870-871-872-875</t>
  </si>
  <si>
    <t>ΣΑΧΙΝΗ</t>
  </si>
  <si>
    <t>ΑΚ615019</t>
  </si>
  <si>
    <t>829-854-855-850-849-828-845-846-847-821-822-823-824-826-827-872-870-851-853-858-859-848-856-871-857-825-852</t>
  </si>
  <si>
    <t>ΙΩΑΝΝΙΔΟΥ</t>
  </si>
  <si>
    <t>ΑΗ839939</t>
  </si>
  <si>
    <t>835-836-837-842-841-840-839-838-833-863-877-876-878-830-862-815-816-817-818-820-821-822-823-824-825-826-827-828-829-843-844-845-846-847-848-849-850-851-852-853-854-855-856-857-858-859-861-865-866-867-879-870-871-872-875</t>
  </si>
  <si>
    <t>ΚΟΖΥΡΑΚΗΣ</t>
  </si>
  <si>
    <t>ΝΙΚΗΤΑΣ</t>
  </si>
  <si>
    <t>ΣΟΦΡΩΝΙΟΣ</t>
  </si>
  <si>
    <t>ΑΜ970634</t>
  </si>
  <si>
    <t>873-874-876-878-877-833-863-817-819-821-822-823-824-825-826-827-829-828-835-836-837-838-839-840-841-842-845-846-847-848-849-850-851-852-853-854-855-856-857-858-859-864</t>
  </si>
  <si>
    <t>ΚΑΡΑΛΗ</t>
  </si>
  <si>
    <t>Π168635</t>
  </si>
  <si>
    <t>841-838-840-839-835-837-836-842-843-828-826-822-829-846-847-862</t>
  </si>
  <si>
    <t>ΡΑΠΟΤΙΚΑΣ</t>
  </si>
  <si>
    <t>ΑΕ313539</t>
  </si>
  <si>
    <t>828-841-838-839-840-862-829-817-815-854-859-850-872-826-848-857-875-842-846-847-870-836-853-871-858-837</t>
  </si>
  <si>
    <t>ΜΑΡΙΝΙΔΟΥ</t>
  </si>
  <si>
    <t>Ν615969</t>
  </si>
  <si>
    <t>774,4</t>
  </si>
  <si>
    <t>865-862-858-859-846-847-853-854-848-850-872-822-815-828-870-836-837-840-838-841-842</t>
  </si>
  <si>
    <t>ΑΚ914821</t>
  </si>
  <si>
    <t>835-836-837-838-839-840-841-842-844</t>
  </si>
  <si>
    <t>ΓΡΑΤΣΑΝΟΥ</t>
  </si>
  <si>
    <t>Φ248733</t>
  </si>
  <si>
    <t>862-835-841-840-842-836-837-838-844</t>
  </si>
  <si>
    <t>ΕΥΘΥΜΙΟΥ</t>
  </si>
  <si>
    <t>ΑΗ643909</t>
  </si>
  <si>
    <t>815-820-821-822-823-824-825-826-827-828-829-845-846-847-848-849-850-851-852-854-855-856-857-858-859-871-872</t>
  </si>
  <si>
    <t>ΧΡΙΣΤΑΚΗ</t>
  </si>
  <si>
    <t>ΑΑ308700</t>
  </si>
  <si>
    <t>828-841-840-839-838-815-822-826-829-835-836-837-842-846-847-848-850-853-854-857-858-859-862-870-871-872-875-817</t>
  </si>
  <si>
    <t>ΚΟΥΤΣΟΥΠΙΑ</t>
  </si>
  <si>
    <t>ΟΥΡΑΝΙΑ</t>
  </si>
  <si>
    <t>Σ778242</t>
  </si>
  <si>
    <t>858-859-855-854-857-850-853-847-846-848-815-822-828-872-870-871-829-826-820-849-852-851-825-824-823</t>
  </si>
  <si>
    <t>ΓΑΛΑΝΟΠΟΥΛΟΥ</t>
  </si>
  <si>
    <t>ΑΝ195136</t>
  </si>
  <si>
    <t>835-842-840-841-837-836-838-839</t>
  </si>
  <si>
    <t>ΤΣΙΑΠΑΝΙΤΗ</t>
  </si>
  <si>
    <t>Σ853901</t>
  </si>
  <si>
    <t>897-835-836-837-838-839-840-841-842</t>
  </si>
  <si>
    <t>ΙΩΑΚΕΙΜΙΔΟΥ</t>
  </si>
  <si>
    <t>Χ705007</t>
  </si>
  <si>
    <t>828-854-871-870-826-850-815-853-847-822-846-858-829-848-872-857-856-821-852-859-823-824-855-827-851-820-825-845-849-841-838-840-839-842-835-837-836-869-868-862-817-875-861-830-816-818-843-844-819-831-832-834-860-865-866-867-879</t>
  </si>
  <si>
    <t>ΓΚΟΥΜΛΑ</t>
  </si>
  <si>
    <t>ΑΜ892437</t>
  </si>
  <si>
    <t>ΚΟΝΟΜΗ</t>
  </si>
  <si>
    <t>ΘΟΔΩΡΗΣ</t>
  </si>
  <si>
    <t>ΑΙ117875</t>
  </si>
  <si>
    <t>815-854-848-850-846-847-857-853-851-858-859</t>
  </si>
  <si>
    <t>ΜΠΕΛΤΣΟΣ</t>
  </si>
  <si>
    <t>Χ390583</t>
  </si>
  <si>
    <t>839-840-841-842-835-838-837-836</t>
  </si>
  <si>
    <t>ΝΕΟΠΟΥΛΟΥ</t>
  </si>
  <si>
    <t>ΑΖ169344</t>
  </si>
  <si>
    <t>836-837-838-840-841-842-835</t>
  </si>
  <si>
    <t>ΧΟΥΣΕΙΝ ΑΛ ΣΑΓΕΝΤ</t>
  </si>
  <si>
    <t>ΑΧΜΑΝΤ</t>
  </si>
  <si>
    <t>ΑΜ599421</t>
  </si>
  <si>
    <t>828-871-870-872-858-859-854-855-856-857-853-852-851-850-849-848-847-846-845-829-827-826-825-824-823-822-841-840-839-838-837-836-835</t>
  </si>
  <si>
    <t>ΣΑΡΑΝΤΑΡΗΣ</t>
  </si>
  <si>
    <t>ΑΒ812491</t>
  </si>
  <si>
    <t>820-821-822-823-824-825-826-827-828-829-843-845-846-847-848-849-850-851-852-853-854-855-856-857-858-859</t>
  </si>
  <si>
    <t>ΤΣΑΚΛΩΒΑ</t>
  </si>
  <si>
    <t>ΑΒ032576</t>
  </si>
  <si>
    <t>820-826-823-824-825-846-847-854-855-857-856-859-858-850-848-888</t>
  </si>
  <si>
    <t>ΚΥΡΓΟΥ</t>
  </si>
  <si>
    <t>ΑΗ270941</t>
  </si>
  <si>
    <t>844-862-843-815-819-820-821-822-827-835-836-837-838-839-840-857-865-879-875-871-870-872</t>
  </si>
  <si>
    <t>ΦΡΑΓΚΟΥ</t>
  </si>
  <si>
    <t>ΑΕ687104</t>
  </si>
  <si>
    <t>838-835-840-837-836-841-839-842</t>
  </si>
  <si>
    <t>ΚΑΡΑΚΑΤΣΑΝΗ</t>
  </si>
  <si>
    <t xml:space="preserve">ΕΥΑΓΓΕΛΙΑ ΜΑΡΙΑ </t>
  </si>
  <si>
    <t>ΑΒ467629</t>
  </si>
  <si>
    <t>846-850-815-851</t>
  </si>
  <si>
    <t>ΑΑ753146</t>
  </si>
  <si>
    <t>764,5</t>
  </si>
  <si>
    <t>828-822-850-853-854-846-847-858-857-843</t>
  </si>
  <si>
    <t>ΜΑΛΑΜΟΥ</t>
  </si>
  <si>
    <t>ΑΚ378445</t>
  </si>
  <si>
    <t>841-835-836-837-838-839-840-842-862-875</t>
  </si>
  <si>
    <t>ΣΟΥΛΤΑΝΗΣ</t>
  </si>
  <si>
    <t>ΑΚ393366</t>
  </si>
  <si>
    <t>828-841-815-826-838-840-842-846-871-835-837-847-870-854-853-856-850-857-858-859-861-862-872-818-821-843-829-875-876-848-855-839-819-820-816-822-845-844-831-832-833-834-836-879-817-823-824-825-830-873-874-867-868-869-877-878-860-863-864-865-866-849-851-852</t>
  </si>
  <si>
    <t>ΠΕΤΡΙΔΟΥ</t>
  </si>
  <si>
    <t>ΒΑΡΒΑΡΑ</t>
  </si>
  <si>
    <t>ΑΒ453998</t>
  </si>
  <si>
    <t>876-843-842-841-840-839-838-837-836-835-830-818-816-817-844-862-870-871-872-875</t>
  </si>
  <si>
    <t>ΤΟΥΦΑ</t>
  </si>
  <si>
    <t>Σ777893</t>
  </si>
  <si>
    <t>761,2</t>
  </si>
  <si>
    <t>828-870-871-872-815-875-822-826-829-846-847-848-850-853-857-858-859-842-862-841-840-825-838-839-817</t>
  </si>
  <si>
    <t>ΣΤΕΦΑΝΑΚΗ</t>
  </si>
  <si>
    <t>ΖΑΧΑΡΕΝΙΑ</t>
  </si>
  <si>
    <t>ΑΗ466241</t>
  </si>
  <si>
    <t>833-863-864-876-877-878-840</t>
  </si>
  <si>
    <t>ΤΣΑΛΑΓΚΑ</t>
  </si>
  <si>
    <t>Φ478535</t>
  </si>
  <si>
    <t>754,6</t>
  </si>
  <si>
    <t>815-820-821-822-823-824-826-828-846-847-848-850-853-854-856-857-858-859-870-871-872</t>
  </si>
  <si>
    <t>ΜΟΥΡΑΦΕΤΗ</t>
  </si>
  <si>
    <t>ΑΦΡΟΔΙΤΗ</t>
  </si>
  <si>
    <t>ΑΒ401437</t>
  </si>
  <si>
    <t>753,5</t>
  </si>
  <si>
    <t>817-829-815-838-841-828-826-839-840-850-853-854-870-871-872-842-847-835-837-822-836-846-848-857-858-859-862-875</t>
  </si>
  <si>
    <t>Κουρη</t>
  </si>
  <si>
    <t>Χαρικλεια</t>
  </si>
  <si>
    <t>Αιμιλιος</t>
  </si>
  <si>
    <t>Α458327</t>
  </si>
  <si>
    <t>ΡΟΥΣΣΟΥΝΕΛΟΣ</t>
  </si>
  <si>
    <t>ΕΥΣΤΡ</t>
  </si>
  <si>
    <t>ΓΕΩ</t>
  </si>
  <si>
    <t>ΑΑ421475</t>
  </si>
  <si>
    <t>839-841-838-840-837-835-842-836</t>
  </si>
  <si>
    <t>ΓΚΙΚΑ</t>
  </si>
  <si>
    <t>ΑΚ815190</t>
  </si>
  <si>
    <t>847-846-848-854-853-858-859-845-850-851-857-855-849-828-827-822</t>
  </si>
  <si>
    <t>ΤΣΙΛΙΚΑ</t>
  </si>
  <si>
    <t>Χ271951</t>
  </si>
  <si>
    <t>872-871-870-825-826-828-827-829-845-846-847-855-856-857-849-850-848-853-854-858-859-873-876-877-878-867-866-863-833</t>
  </si>
  <si>
    <t>Α Μ 660453</t>
  </si>
  <si>
    <t>746,9</t>
  </si>
  <si>
    <t>842-841-839-835-837-836-838-840-815-821-822-825-826-828-829-846-847-830-848-849-850-852-853-854-855-856-857-858-859-863-870-871-872-873-874-876-877-878-816-817-818-875-879-860-861-862-851-865-866-867-819-820-827-831-832-833-834-864</t>
  </si>
  <si>
    <t>ΓΚΙΟΥΖΕΛΗΣ</t>
  </si>
  <si>
    <t>Ρ203303</t>
  </si>
  <si>
    <t>839-842-841-840-838-835-836-837-897-862-868-843-832-875-817-829-828-827-826-825-846-847-849-853-854-857-858-859-870-871-848</t>
  </si>
  <si>
    <t>ΚΟΚΚΑΛΑ</t>
  </si>
  <si>
    <t>Ρ293257</t>
  </si>
  <si>
    <t>830-828-815-822-846-847-848-850-853-854-857-858-859-871-872</t>
  </si>
  <si>
    <t>ΠΑΡΑΣΚΕΥΟΥΛΗ</t>
  </si>
  <si>
    <t>828-843-846-847-848-853-854-857-852-815-821-822-872</t>
  </si>
  <si>
    <t>ΜΟΥΤΑΦΗΣ</t>
  </si>
  <si>
    <t>ΑΙ537720</t>
  </si>
  <si>
    <t>742,5</t>
  </si>
  <si>
    <t>897-827-829-839-817-843-825-855-849-841-838-840-842-835-837-836-877-863-876-862-861-865-844-833-830-816-818-819-828-826-822-847-846-848-850-854-853-857-858-859-871-872-875-870-821-852-856-823-824-851-845-820-815</t>
  </si>
  <si>
    <t>ΝΕΡΑΝΤΖΙΔΗΣ</t>
  </si>
  <si>
    <t>ΑΗ423668</t>
  </si>
  <si>
    <t>869-841-840-837-836-835-842-838-872-870-871-828-848-850-853-851-852-854-857-856-847-846-845-822-824-815</t>
  </si>
  <si>
    <t>ΜΠΑΚΑΛΑΡΟΥ</t>
  </si>
  <si>
    <t>ΑΗ208366</t>
  </si>
  <si>
    <t>739,5</t>
  </si>
  <si>
    <t>815-817-818-820-823-829-849-853-854-855-857</t>
  </si>
  <si>
    <t>ΑΛΕΜΠΑΚΗ</t>
  </si>
  <si>
    <t>ΑΕ829680</t>
  </si>
  <si>
    <t>815-816-817-818-819-820-821-822-823-826-827-828-830-831-833-834-836-837-838-840-841-842-843-844-846-847-848-850-851-852-853-854-856-858-859-860-861-862-863-864-865-866-867-871-872-873-874-875-876-877-878-879</t>
  </si>
  <si>
    <t>ΠΑΤΕΡΟΜΙΧΕΛΑΚΗ</t>
  </si>
  <si>
    <t>Ν961929</t>
  </si>
  <si>
    <t>876-877-878-833-873-874-863-864-845-846-847-848-849-850-851-852-853-854-855-856-857-858-859-870-871-872-825-826-827-828-829-815-820-821-822-824-823-818-816-817-819-830-831-844-865-862-861-867-834-835-836-837-838-839-840-841-842-843-875-868-869-860-866-879-832</t>
  </si>
  <si>
    <t>ΓΚΟΡΟΓΙΑΣ</t>
  </si>
  <si>
    <t>ΤΑΞΙΑΡΧΗΣ</t>
  </si>
  <si>
    <t>Χ780654</t>
  </si>
  <si>
    <t>854-853-820-858-859-821-822-823-824-826-827-828-845-829-846-847-848-849-850-851-852-855-856-857-870-871-872-815</t>
  </si>
  <si>
    <t>ΖΩΙΤΣΑ</t>
  </si>
  <si>
    <t>ΑΖ520693</t>
  </si>
  <si>
    <t>ΚΕΧΑΓΙΑΣ</t>
  </si>
  <si>
    <t>ΑΙ229542</t>
  </si>
  <si>
    <t>685,3</t>
  </si>
  <si>
    <t>735,3</t>
  </si>
  <si>
    <t>853-850-847-815-826-828-839-840-841-842-835-837-838-870-871-854</t>
  </si>
  <si>
    <t>ΜΑΡΓΑΡΙΤΗ</t>
  </si>
  <si>
    <t>ΑΑ458140</t>
  </si>
  <si>
    <t>731,5</t>
  </si>
  <si>
    <t>ΚΑΝΑΚΙΔΟΥ</t>
  </si>
  <si>
    <t>ΑΚ273093</t>
  </si>
  <si>
    <t>841-838-839-840-842-837-835</t>
  </si>
  <si>
    <t>ΜΠΑΝΤΑΛΙΔΟΥ</t>
  </si>
  <si>
    <t>ΛΙΑΝΑ</t>
  </si>
  <si>
    <t>ΒΛΑΔΙΜΗΡΟΣ</t>
  </si>
  <si>
    <t>ΑΑ761975</t>
  </si>
  <si>
    <t>835-836-837-838-839-841-857-861-862-863-858-871-872-873-874-876-877-878</t>
  </si>
  <si>
    <t>ΣΑΡΗΓΙΑΝΝΙΔΟΥ</t>
  </si>
  <si>
    <t>ΕΥΑ</t>
  </si>
  <si>
    <t>ΑΗ629718</t>
  </si>
  <si>
    <t>824-823-825-826-847-846-828-827-821-822-829-858-857-856-850-851-852-853-854-849-859-855-870-871-872-833-873-874-876-877-878-832</t>
  </si>
  <si>
    <t>ΝΕΖΕΡΙΤΗ</t>
  </si>
  <si>
    <t>ΑΒ074757</t>
  </si>
  <si>
    <t>723,8</t>
  </si>
  <si>
    <t>818-826-825-858-859</t>
  </si>
  <si>
    <t>ΚΑΠΛΑΝΙΔΗ</t>
  </si>
  <si>
    <t>ΛΟΥΙΖΑ</t>
  </si>
  <si>
    <t>ΑΚ007823</t>
  </si>
  <si>
    <t>871-872-828-829-826-825-870-848-850-854-855-858</t>
  </si>
  <si>
    <t>ΜΕΡΜΕΛΑ</t>
  </si>
  <si>
    <t>ΕΥΤΕΡΠΗ-ΜΑΡΙΝΑ</t>
  </si>
  <si>
    <t>Χ295259</t>
  </si>
  <si>
    <t>720,5</t>
  </si>
  <si>
    <t>818-843-828</t>
  </si>
  <si>
    <t>ΜΙΑΜΗ</t>
  </si>
  <si>
    <t>ΑΗ049352</t>
  </si>
  <si>
    <t>820-823-825-826-828-829-845-846-847-848-849-850-851-853-854-855-857-858-859-871-872</t>
  </si>
  <si>
    <t>ΞΗΡΟΚΩΣΤΑΣ</t>
  </si>
  <si>
    <t>ΑΖ721192</t>
  </si>
  <si>
    <t>828-843-835-836-837-838</t>
  </si>
  <si>
    <t>ΑΝΘΡΑΚΟΠΟΥΛΟΥ</t>
  </si>
  <si>
    <t>ΤΑΞΙΑΡΧΙΑ</t>
  </si>
  <si>
    <t>ΑΕ536006</t>
  </si>
  <si>
    <t>687,5</t>
  </si>
  <si>
    <t>717,5</t>
  </si>
  <si>
    <t>824-823-820-845-851-821-852-856-872-828-848-847-846-850-854-853-859-858-857-871-870-826-822-815-830-816-817-819-818-861-865-875-841-840-842-838-835-836-837-862-844-833-877-876-863-829-825-839-855-849-843-879</t>
  </si>
  <si>
    <t>ΠΑΝΟΠΟΥΛΟΥ</t>
  </si>
  <si>
    <t>ΑΗ802605</t>
  </si>
  <si>
    <t>879-878-815-816-817-818-819-820-821-822-823-824-825-826-827-828-829-830-831-832-833-834-835-836-837-838-839-840-841-842-843-844-845-846-847-848-849-850-851-852-853-854-855-856-857-858-859-860-861-862-863-864-865-866-867-868-869-870-871-872-873-874-875-876-877</t>
  </si>
  <si>
    <t>ΑΜ751979</t>
  </si>
  <si>
    <t>818-843-871-872-835-837-838-836-841-840-839-842-850-860-861-865-862-870-875-858-859-854-853-852-851-855-856-857-848-849-847-846-845-819-821-816-817-815-830-822-823-824-826-827-828-834-832-831-844-868-869-867</t>
  </si>
  <si>
    <t>ΜΟΥΝΤΟΥΡΗ</t>
  </si>
  <si>
    <t>Χ875921</t>
  </si>
  <si>
    <t>ΠΑΤΣΙΑΔΗ</t>
  </si>
  <si>
    <t>ΜΑΡΙΑΝΝΑ</t>
  </si>
  <si>
    <t>Σ199445</t>
  </si>
  <si>
    <t>822-846-847-850-853</t>
  </si>
  <si>
    <t>ΔΙΩΤΗ</t>
  </si>
  <si>
    <t>ΑΝΤΩΝΗΣ</t>
  </si>
  <si>
    <t>ΑΕ724823</t>
  </si>
  <si>
    <t>875-831-819-862-844-830-822-820-871-828</t>
  </si>
  <si>
    <t>ΝΤΕΝΤΑ</t>
  </si>
  <si>
    <t>ΑΙΚΑΤΕΡΙΝΗ-ΓΕΩΡΓΙΑ</t>
  </si>
  <si>
    <t>Χ386082</t>
  </si>
  <si>
    <t>870-871-872-867-866-863-862-860-859-854-850-848-847-841-840-832-816</t>
  </si>
  <si>
    <t>ΚΑΤΣΙΝΕΛΗΣ</t>
  </si>
  <si>
    <t>ΑΚ391609</t>
  </si>
  <si>
    <t>815-826-828-835-837-838-839-840-841-847-850-853-854</t>
  </si>
  <si>
    <t>ΑΖ680214</t>
  </si>
  <si>
    <t>841-838-840-842-837-835-836-839</t>
  </si>
  <si>
    <t>ΠΛΕΣΣΙΑ</t>
  </si>
  <si>
    <t>ΑΙΜΙΛΙΑΝΟΣ</t>
  </si>
  <si>
    <t>ΑΖ099698</t>
  </si>
  <si>
    <t>828-826-822-815-829</t>
  </si>
  <si>
    <t>ΣΑΡΗΓΙΑΝΝΗ</t>
  </si>
  <si>
    <t>ΑΗ259689</t>
  </si>
  <si>
    <t>ΤΣΑΡΑΝΤΑΝΗ</t>
  </si>
  <si>
    <t>ΑΒ319378</t>
  </si>
  <si>
    <t>698,5</t>
  </si>
  <si>
    <t>818-828-838-841-840-839-842-850-853-852-854-857-858-859-870-871-817-849-843-837-825-855-826-829-832-847-868</t>
  </si>
  <si>
    <t>ΚΑΡΑΚΩΣΤΑ</t>
  </si>
  <si>
    <t>ΑΙ532413</t>
  </si>
  <si>
    <t>696,3</t>
  </si>
  <si>
    <t>824-823-852-849-850-851-845-853-848-856-854-855-846-847-859-857-858-821-820-828</t>
  </si>
  <si>
    <t>ΑΒ852511</t>
  </si>
  <si>
    <t>815-816-817-818-819-820-821-822-823-824-825-826-827-828-829-830-831-832-833-834-835</t>
  </si>
  <si>
    <t>ΤΑΡΑΠΑΝΟΥ</t>
  </si>
  <si>
    <t>ΠΕΤΡΟΥΛΑ</t>
  </si>
  <si>
    <t>ΑΚ439388</t>
  </si>
  <si>
    <t>862-839-840-844</t>
  </si>
  <si>
    <t>ΒΑΛΗ</t>
  </si>
  <si>
    <t>ΑΕ725850</t>
  </si>
  <si>
    <t>815-816-818-819-820-821-831-822-823-824-825-826-827-828-829-845-846-847-848-849-850-851-852-853-854-855-856-857-858-859-866-879</t>
  </si>
  <si>
    <t>ΜΟΣΧΟΒΙΤΗ</t>
  </si>
  <si>
    <t>ΣΤΑΜΑΤΙΚΗ</t>
  </si>
  <si>
    <t>ΑΗ735982</t>
  </si>
  <si>
    <t>842-841-840-836-837-835-861-838-839</t>
  </si>
  <si>
    <t>ΤΖΟΒΟΛΑ</t>
  </si>
  <si>
    <t>ΑΙ223118</t>
  </si>
  <si>
    <t>828-847-850-853-854-848-846-858-822-857-859-826-829-851-849-855-823-825-824</t>
  </si>
  <si>
    <t>ΠΕΤΡΟΥΣΗ</t>
  </si>
  <si>
    <t>ΑΖ326086</t>
  </si>
  <si>
    <t>838-835-836-837-839-840-841-842</t>
  </si>
  <si>
    <t>ΠΙΤΟΥΛΙΑ</t>
  </si>
  <si>
    <t>ΑΗ674647</t>
  </si>
  <si>
    <t>828-840-841-836-837-839-838-842-815-826-835-847-850-853-854-870-871</t>
  </si>
  <si>
    <t>ΤΣΙΟΥΜΑΣ</t>
  </si>
  <si>
    <t>ΑΚ331398</t>
  </si>
  <si>
    <t>676,5</t>
  </si>
  <si>
    <t>815-816-817-818-819-820-821-822-823-824-825-826-827-828-829-830-831-832-833-834-835-836-837-838-839-840-841-842-843-844-845-846-847-848-849-850-851-852-853-854-855-856-857-858-859-860-861-862-863-864-865-866-867-868-869-870-871-872-874-875-876-877-878-879</t>
  </si>
  <si>
    <t>ΜΠΟΥΓΑΔΟΥΔΗΣ</t>
  </si>
  <si>
    <t>ΑΝΕΣΤΗΣ</t>
  </si>
  <si>
    <t>ΑΖ346845</t>
  </si>
  <si>
    <t>838-840-835-837-836-842-839-862-841-854-843-853-850-822</t>
  </si>
  <si>
    <t>ΖΟΥΡΝΑΤΖΗ</t>
  </si>
  <si>
    <t>ΑΖ864480</t>
  </si>
  <si>
    <t>ΝΑΟΥΜΗ</t>
  </si>
  <si>
    <t>ΑΙ067961</t>
  </si>
  <si>
    <t>858-846-847-859-853-854-855-849-850-857-851-845-848-852-856-820-815-823-824-821-822-825-826-828-827-829-872-870-871-835-836-837-838-839-840-841-842-816-817-818-819-830-831-832-833-834-843-844-860-861-862-863-864-865-866-867-868-869-873-874-875-876-877-878-879</t>
  </si>
  <si>
    <t>ΣΑΝΤΟΡΙΝΑΙΟΥ</t>
  </si>
  <si>
    <t>ΑΗ085370</t>
  </si>
  <si>
    <t>669,9</t>
  </si>
  <si>
    <t>828-846-847-858-859-854-855-852-856-823-829-848-850-871-853-827-824-849-845-851-857</t>
  </si>
  <si>
    <t>ΑΔΑΜΟΠΟΥΛΟΣ</t>
  </si>
  <si>
    <t>ΑΗ505006</t>
  </si>
  <si>
    <t>665,5</t>
  </si>
  <si>
    <t>828-847-848-850-846-854-853-858-859-871-872-822-857-815-851-856-821-823-824-827-829-845-870-852</t>
  </si>
  <si>
    <t>ΣΙΔΕΡΗΣ</t>
  </si>
  <si>
    <t>ΑΗ221784</t>
  </si>
  <si>
    <t>664,4</t>
  </si>
  <si>
    <t>839-840-841-826-828-831-835-837-838-842-843</t>
  </si>
  <si>
    <t>ΣΑΓΩΝΑ</t>
  </si>
  <si>
    <t>ΑΙ833957</t>
  </si>
  <si>
    <t>862-834-835-836-837-838-839-840-844-845-846-847-848-849-850-830-818</t>
  </si>
  <si>
    <t>ΑΣΙΓΚΙΔΗΣ</t>
  </si>
  <si>
    <t>ΑΗ359219</t>
  </si>
  <si>
    <t>632,5</t>
  </si>
  <si>
    <t>662,5</t>
  </si>
  <si>
    <t>836-837-838-839-840-841-842-835</t>
  </si>
  <si>
    <t>ΚΟΡΔΗΣ</t>
  </si>
  <si>
    <t>ΑΗ727042</t>
  </si>
  <si>
    <t>838-828-841-815-870-822-835-840-839-842-837-854-826-871-872-818-816-827-853-850-829-848-846-847-862-852-857-858-859-861-875-876-855-869-844-823-825-817-856-836-843-821-824-830-820-845-819-865-877-866-851-879-868-860-867-833-849-863-832-834-831</t>
  </si>
  <si>
    <t>ΓΚΟΥΤΖΙΟΣ</t>
  </si>
  <si>
    <t>ΑΗ319212</t>
  </si>
  <si>
    <t>839-843-829-825-842-840-841-838-835-837-828-815-826-850-853-854-870</t>
  </si>
  <si>
    <t>ΚΑΡΑΜΕΤΟΣ</t>
  </si>
  <si>
    <t xml:space="preserve">ΝΙΚΟΛΑΟΣ </t>
  </si>
  <si>
    <t xml:space="preserve">ΑΘΑΝΑΣΙΟΣ </t>
  </si>
  <si>
    <t>ΑΕ153399</t>
  </si>
  <si>
    <t>821-822-828-823-824-825-826-827-829-830-831-832-845-846-847-848-849-850-851-852-853-854-855-856-857-858-859-860-871-870-872-875</t>
  </si>
  <si>
    <t>ΘΕΟΧΑΡΟΥΣ</t>
  </si>
  <si>
    <t>ΑΒ452436</t>
  </si>
  <si>
    <t>654,5</t>
  </si>
  <si>
    <t>ΚΥΡΩΣΗ</t>
  </si>
  <si>
    <t>ΑΙ779457</t>
  </si>
  <si>
    <t>828-841-838-840-854-870-871-842-835-815-826-850-837-853-847-822-846-858-848-872-862-859-836-861-875-818-821-852-856-816-830-876-823-824-827-844-869</t>
  </si>
  <si>
    <t>ΛΥΓΝΟΣ</t>
  </si>
  <si>
    <t>ΑΚ531254</t>
  </si>
  <si>
    <t>653,4</t>
  </si>
  <si>
    <t>828-826-829-854-853-850-871</t>
  </si>
  <si>
    <t>ΠΑΝΤΖΙΑΣ</t>
  </si>
  <si>
    <t>ΑΖ982347</t>
  </si>
  <si>
    <t>643,5</t>
  </si>
  <si>
    <t>ΚΟΥΤΡΟΜΑΝΟΥ</t>
  </si>
  <si>
    <t>ΑΙ571627</t>
  </si>
  <si>
    <t>828-871-826-847-850-854-853-857-846-829</t>
  </si>
  <si>
    <t>ΕΡΜΠΟΛΙΔΟΥ</t>
  </si>
  <si>
    <t>ΑΙ026894</t>
  </si>
  <si>
    <t>854-855-828-815-825-826-827-845-846-847-848-849-850-851-852-853-856-857-858-859-870-871-872-820-821-822-823-824-829</t>
  </si>
  <si>
    <t>ΑΗ816463</t>
  </si>
  <si>
    <t>815-822-826-828-829-835-837-838-839-840-841-842-846-847-848-850-853-854-857-858-859-862-870-871-872-875-836-816-817-818-819-820-821-823-824-825-827-830-843-844-845-831-832-833-834-849-851-852-855-856-860-861-863-864-865-866-867-868-869-873-874-876-877-878-879</t>
  </si>
  <si>
    <t>ΚΥΡΓΙΟΥ</t>
  </si>
  <si>
    <t>ΑΖ979118</t>
  </si>
  <si>
    <t>621,5</t>
  </si>
  <si>
    <t>875-862-844-819-831-815-816-817-818-820-821-822-823-824-825-826-827-828-829-830-832-833-834-835-836-837-838-839-840-841-842-843-845-846-847-848-849-850-851-852-853-854-855-856-857-858-859-860-861-863-864-865-866-867-868-869-870-871-872-873-874-876-877-878-879-897</t>
  </si>
  <si>
    <t>ΑΝΑΝΙΚΙΔΟΥ</t>
  </si>
  <si>
    <t>ΓΚΑΛΙΝΑ</t>
  </si>
  <si>
    <t>ΣΕΡΓΚΕΙ</t>
  </si>
  <si>
    <t>ΑΚ663158</t>
  </si>
  <si>
    <t>824-823-825-826-827-847-848-822-828-849-858-859-820-821-829-845-846-857-851-852-853-854-855-856-850-871-872-815-870</t>
  </si>
  <si>
    <t>ΑΥΛΩΝΙΤΗ</t>
  </si>
  <si>
    <t>ΗΛΕΚΤΡΑ ΠΑΡΑΣΚΕΥΗ</t>
  </si>
  <si>
    <t>Χ722834</t>
  </si>
  <si>
    <t>610,5</t>
  </si>
  <si>
    <t>825-826-827-828-829-870-871-872-820-821-822-823-824-845-846-847-848-849-850-851-852-853-854-855-856-857-858-859</t>
  </si>
  <si>
    <t>ΘΕΟΔΩΡΑΚΗΣ</t>
  </si>
  <si>
    <t>ΑΒ118367</t>
  </si>
  <si>
    <t>ΘΩΜΟΠΟΥΛΟΥ-ΓΙΑΝΝΑΚΟΠΟΥΛΟΥ</t>
  </si>
  <si>
    <t>ΑΒ761093</t>
  </si>
  <si>
    <t>815-822-826-828-829-823-824-825-827-846-847-850-853-854-858-859-871-870-872</t>
  </si>
  <si>
    <t>ΚΑΡΑΒΙΑ</t>
  </si>
  <si>
    <t>ΠΑΝΩΡΕΑ</t>
  </si>
  <si>
    <t>ΑΙ664659</t>
  </si>
  <si>
    <t>815-854-855-850-857-848-846-847-853-820-858</t>
  </si>
  <si>
    <t>ΚΑΡΕΠΙΔΟΥ</t>
  </si>
  <si>
    <t>ΑΒ439783</t>
  </si>
  <si>
    <t>841-838-837-836-835-839-840-842-862-843-844-868-869-830-831-834-860-815-817-822-828-826-829-846-847-848-850-853-854-857-858-859-870-871-872-875-820-821-823-824-825-827-845-849-851-852-855-856-816-818-819-833-861-863-864-865-876-877-873-874-878-832-866-867-879</t>
  </si>
  <si>
    <t>ΣΤΟΛΙΔΗ</t>
  </si>
  <si>
    <t>ΑΝ017258</t>
  </si>
  <si>
    <t>828-870-871-846-872-847-853-817-859-858-857-856-848-829-854-826-855-877-845-822-876-850-849-852-851-824-825-823-821-820-827</t>
  </si>
  <si>
    <t>ΣΙΓΗΝΟΥ</t>
  </si>
  <si>
    <t>ΑΖ673851</t>
  </si>
  <si>
    <t>835-836-837-838-839-840-841-842-843-862-868-869</t>
  </si>
  <si>
    <t>ΑΙ409583</t>
  </si>
  <si>
    <t>828-829-846-847-848-850-853-854-826-822-857-858-859-870-871-872-815</t>
  </si>
  <si>
    <t>ΤΟΥΜΠΑΝΟΥ-ΔΡΑΚΟΥ</t>
  </si>
  <si>
    <t>ΑΚ360762</t>
  </si>
  <si>
    <t>828-815-822-826-825-846-847-848-849-853-854-855-857-856-858-859-835-838-837-839-840-841-842-870-871-872-833-821-818-819-816-817-824-827-830-861-862-875-876</t>
  </si>
  <si>
    <t>ΚΑΚΛΙΔΗΣ</t>
  </si>
  <si>
    <t>ΑΑ479296</t>
  </si>
  <si>
    <t>842-841-840-839-838-837-835-859-858-854-853-850-847-828-827-815-862-870-871-875</t>
  </si>
  <si>
    <t>ΚΑΡΑΚΑΣΙΔΗ</t>
  </si>
  <si>
    <t>ΓΑΛΗΝΗ</t>
  </si>
  <si>
    <t>ΑΖ602967</t>
  </si>
  <si>
    <t>871-872-857-853-850-848-851-859</t>
  </si>
  <si>
    <t>ΚΑΚΟΥΝΗ</t>
  </si>
  <si>
    <t>ΑΕ074594</t>
  </si>
  <si>
    <t>828-846-847-855-854-848-853-845-871-857-858-859-872-856-851-849-815-822-823-824-825-826-827-829-852-870-861</t>
  </si>
  <si>
    <t>ΔΑΛΑΚΙΟΥΡΗ</t>
  </si>
  <si>
    <t>ΜΗΝΑΣ</t>
  </si>
  <si>
    <t>ΑΖ793827</t>
  </si>
  <si>
    <t>838-840-841-835-837-839-842-836-862-843-844-869-875-818-816-817-830-876-870-871-861-828-815-822-826-846-850-854-858-821-823-824</t>
  </si>
  <si>
    <t>ΑΖ222294</t>
  </si>
  <si>
    <t>ΕΞΑΡΧΟΥ</t>
  </si>
  <si>
    <t>ΑΜ784403</t>
  </si>
  <si>
    <t>588,5</t>
  </si>
  <si>
    <t>843-840-860</t>
  </si>
  <si>
    <t>ΚΡΑΣΑΚΗΣ</t>
  </si>
  <si>
    <t>ΑΚ513188</t>
  </si>
  <si>
    <t>860-829-839-843-817-838-828-826-822-837-835-815-841-840-842-847-846-848-850-853-854-858-870-871-872-875-876-862-857-836-830-821-816-818-823-824-825</t>
  </si>
  <si>
    <t>ΚΟΥΝΤΙΟΣ</t>
  </si>
  <si>
    <t>ΑΑ477291</t>
  </si>
  <si>
    <t>566,5</t>
  </si>
  <si>
    <t>839-838-841</t>
  </si>
  <si>
    <t>ΠΕΣΙΡΙΔΗΣ</t>
  </si>
  <si>
    <t>ΒΑΛΕΡΙΟΣ</t>
  </si>
  <si>
    <t>Ρ685994</t>
  </si>
  <si>
    <t>829-871-828-872-870-826-825-854-855-858-859-852-853-851-850-848-849-856-857-845-846-847-815-820-821</t>
  </si>
  <si>
    <t>ΤΣΙΠΗ</t>
  </si>
  <si>
    <t>ΕΛΛΗ</t>
  </si>
  <si>
    <t>ΑΙ815160</t>
  </si>
  <si>
    <t>843-834-831-818-832-844-862-860-845-846-847-848-849-850-851-852-853-854-855-856-857-859-820-821-822-823-824-825-826-827-828-829-830-870-871-872-815-816-819-817-835-836-837-838-839-840-841-842-861-863-864-865-866-867-868-869-873-874-875-876-877-878-879-833</t>
  </si>
  <si>
    <t>ΧΡΙΣΤΟΦΑΣ</t>
  </si>
  <si>
    <t>ΘΕΡΑΠΩΝ</t>
  </si>
  <si>
    <t>ΑΗ462881</t>
  </si>
  <si>
    <t>833-873-874-876-877-878-863-864-846-847-845-848-849-850-851-853-852-854-855-857-858-859-820-821-822-824-823-827-867-870-872</t>
  </si>
  <si>
    <t>ΠΑΠΑ</t>
  </si>
  <si>
    <t>ΑΜ706156</t>
  </si>
  <si>
    <t>841-838-840-839-842-837-835-836-815-828-826-822-821-846-847-850-853-858-857-859-872-871-870-856-855-848-852-827-824-823-820-851-854-862-830-817-818-861-875-843-816-876-877-878-879-873-874-869-868-867-865-864-863-860-844-833-834-832-831-819-825-845-849</t>
  </si>
  <si>
    <t>ΙΑΚΩΒΟΣ</t>
  </si>
  <si>
    <t>ΑΜ560148</t>
  </si>
  <si>
    <t>522,5</t>
  </si>
  <si>
    <t>828-847-846-854-850-853-871-870-858-859-857-848-872-822-815-826-829-849-851-855-845-856-852-823-824-827-820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</si>
  <si>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</si>
  <si>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</si>
  <si>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</si>
  <si>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</si>
  <si>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</si>
  <si>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</si>
  <si>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</si>
  <si>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</si>
  <si>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</si>
  <si>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</si>
  <si>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11:ΚΩΔΙΚΟΣ ΕΝΤΟΠΙΟΤΗΤΑΣ (8 ΨΥΧΙΑΤΡΙΚΕΣ ΔΟΜΕΣ, ΕΚΑ - 50% ΑΝΔΡΩΝ)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</si>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</sst>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65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6379</v>
      </c>
      <c r="C8" t="s">
        <v>13</v>
      </c>
      <c r="D8" t="s">
        <v>14</v>
      </c>
      <c r="E8" t="s">
        <v>15</v>
      </c>
      <c r="F8" t="s">
        <v>16</v>
      </c>
      <c r="G8" t="str">
        <f>"201511030468"</f>
        <v>201511030468</v>
      </c>
      <c r="H8">
        <v>1100</v>
      </c>
      <c r="I8">
        <v>150</v>
      </c>
      <c r="J8">
        <v>70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T8">
        <v>2</v>
      </c>
      <c r="U8">
        <v>1320</v>
      </c>
    </row>
    <row r="9" spans="1:21" x14ac:dyDescent="0.25">
      <c r="H9" t="s">
        <v>17</v>
      </c>
    </row>
    <row r="10" spans="1:21" x14ac:dyDescent="0.25">
      <c r="A10">
        <v>2</v>
      </c>
      <c r="B10">
        <v>8395</v>
      </c>
      <c r="C10" t="s">
        <v>18</v>
      </c>
      <c r="D10" t="s">
        <v>19</v>
      </c>
      <c r="E10" t="s">
        <v>20</v>
      </c>
      <c r="F10" t="s">
        <v>21</v>
      </c>
      <c r="G10" t="str">
        <f>"00088510"</f>
        <v>00088510</v>
      </c>
      <c r="H10" t="s">
        <v>22</v>
      </c>
      <c r="I10">
        <v>150</v>
      </c>
      <c r="J10">
        <v>50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T10">
        <v>2</v>
      </c>
      <c r="U10" t="s">
        <v>23</v>
      </c>
    </row>
    <row r="11" spans="1:21" x14ac:dyDescent="0.25">
      <c r="H11" t="s">
        <v>24</v>
      </c>
    </row>
    <row r="12" spans="1:21" x14ac:dyDescent="0.25">
      <c r="A12">
        <v>3</v>
      </c>
      <c r="B12">
        <v>10163</v>
      </c>
      <c r="C12" t="s">
        <v>25</v>
      </c>
      <c r="D12" t="s">
        <v>26</v>
      </c>
      <c r="E12" t="s">
        <v>27</v>
      </c>
      <c r="F12" t="s">
        <v>28</v>
      </c>
      <c r="G12" t="str">
        <f>"201512001580"</f>
        <v>201512001580</v>
      </c>
      <c r="H12" t="s">
        <v>29</v>
      </c>
      <c r="I12">
        <v>150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T12">
        <v>2</v>
      </c>
      <c r="U12" t="s">
        <v>30</v>
      </c>
    </row>
    <row r="13" spans="1:21" x14ac:dyDescent="0.25">
      <c r="H13" t="s">
        <v>31</v>
      </c>
    </row>
    <row r="14" spans="1:21" x14ac:dyDescent="0.25">
      <c r="A14">
        <v>4</v>
      </c>
      <c r="B14">
        <v>3126</v>
      </c>
      <c r="C14" t="s">
        <v>32</v>
      </c>
      <c r="D14" t="s">
        <v>33</v>
      </c>
      <c r="E14" t="s">
        <v>34</v>
      </c>
      <c r="F14" t="s">
        <v>35</v>
      </c>
      <c r="G14" t="str">
        <f>"201511027572"</f>
        <v>201511027572</v>
      </c>
      <c r="H14">
        <v>1078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T14">
        <v>2</v>
      </c>
      <c r="U14">
        <v>1258</v>
      </c>
    </row>
    <row r="15" spans="1:21" x14ac:dyDescent="0.25">
      <c r="H15" t="s">
        <v>36</v>
      </c>
    </row>
    <row r="16" spans="1:21" x14ac:dyDescent="0.25">
      <c r="A16">
        <v>5</v>
      </c>
      <c r="B16">
        <v>6017</v>
      </c>
      <c r="C16" t="s">
        <v>37</v>
      </c>
      <c r="D16" t="s">
        <v>15</v>
      </c>
      <c r="E16" t="s">
        <v>38</v>
      </c>
      <c r="F16" t="s">
        <v>39</v>
      </c>
      <c r="G16" t="str">
        <f>"00027075"</f>
        <v>00027075</v>
      </c>
      <c r="H16">
        <v>1078</v>
      </c>
      <c r="I16">
        <v>150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T16">
        <v>2</v>
      </c>
      <c r="U16">
        <v>1258</v>
      </c>
    </row>
    <row r="17" spans="1:21" x14ac:dyDescent="0.25">
      <c r="H17" t="s">
        <v>40</v>
      </c>
    </row>
    <row r="18" spans="1:21" x14ac:dyDescent="0.25">
      <c r="A18">
        <v>6</v>
      </c>
      <c r="B18">
        <v>5271</v>
      </c>
      <c r="C18" t="s">
        <v>41</v>
      </c>
      <c r="D18" t="s">
        <v>42</v>
      </c>
      <c r="E18" t="s">
        <v>43</v>
      </c>
      <c r="F18" t="s">
        <v>44</v>
      </c>
      <c r="G18" t="str">
        <f>"201009000061"</f>
        <v>201009000061</v>
      </c>
      <c r="H18">
        <v>1100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T18">
        <v>2</v>
      </c>
      <c r="U18">
        <v>1250</v>
      </c>
    </row>
    <row r="19" spans="1:21" x14ac:dyDescent="0.25">
      <c r="H19" t="s">
        <v>45</v>
      </c>
    </row>
    <row r="20" spans="1:21" x14ac:dyDescent="0.25">
      <c r="A20">
        <v>7</v>
      </c>
      <c r="B20">
        <v>4860</v>
      </c>
      <c r="C20" t="s">
        <v>46</v>
      </c>
      <c r="D20" t="s">
        <v>47</v>
      </c>
      <c r="E20" t="s">
        <v>48</v>
      </c>
      <c r="F20" t="s">
        <v>49</v>
      </c>
      <c r="G20" t="str">
        <f>"201511029439"</f>
        <v>201511029439</v>
      </c>
      <c r="H20">
        <v>1100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T20">
        <v>2</v>
      </c>
      <c r="U20">
        <v>1250</v>
      </c>
    </row>
    <row r="21" spans="1:21" x14ac:dyDescent="0.25">
      <c r="H21" t="s">
        <v>50</v>
      </c>
    </row>
    <row r="22" spans="1:21" x14ac:dyDescent="0.25">
      <c r="A22">
        <v>8</v>
      </c>
      <c r="B22">
        <v>7244</v>
      </c>
      <c r="C22" t="s">
        <v>51</v>
      </c>
      <c r="D22" t="s">
        <v>26</v>
      </c>
      <c r="E22" t="s">
        <v>48</v>
      </c>
      <c r="F22" t="s">
        <v>52</v>
      </c>
      <c r="G22" t="str">
        <f>"201511036075"</f>
        <v>201511036075</v>
      </c>
      <c r="H22">
        <v>1100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T22">
        <v>3</v>
      </c>
      <c r="U22">
        <v>1250</v>
      </c>
    </row>
    <row r="23" spans="1:21" x14ac:dyDescent="0.25">
      <c r="H23" t="s">
        <v>53</v>
      </c>
    </row>
    <row r="24" spans="1:21" x14ac:dyDescent="0.25">
      <c r="A24">
        <v>9</v>
      </c>
      <c r="B24">
        <v>9500</v>
      </c>
      <c r="C24" t="s">
        <v>54</v>
      </c>
      <c r="D24" t="s">
        <v>55</v>
      </c>
      <c r="E24" t="s">
        <v>56</v>
      </c>
      <c r="F24" t="s">
        <v>57</v>
      </c>
      <c r="G24" t="str">
        <f>"201511039601"</f>
        <v>201511039601</v>
      </c>
      <c r="H24">
        <v>1100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T24">
        <v>2</v>
      </c>
      <c r="U24">
        <v>1250</v>
      </c>
    </row>
    <row r="25" spans="1:21" x14ac:dyDescent="0.25">
      <c r="H25" t="s">
        <v>58</v>
      </c>
    </row>
    <row r="26" spans="1:21" x14ac:dyDescent="0.25">
      <c r="A26">
        <v>10</v>
      </c>
      <c r="B26">
        <v>5952</v>
      </c>
      <c r="C26" t="s">
        <v>59</v>
      </c>
      <c r="D26" t="s">
        <v>60</v>
      </c>
      <c r="E26" t="s">
        <v>61</v>
      </c>
      <c r="F26" t="s">
        <v>62</v>
      </c>
      <c r="G26" t="str">
        <f>"201510001507"</f>
        <v>201510001507</v>
      </c>
      <c r="H26" t="s">
        <v>63</v>
      </c>
      <c r="I26">
        <v>150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T26">
        <v>2</v>
      </c>
      <c r="U26" t="s">
        <v>64</v>
      </c>
    </row>
    <row r="27" spans="1:21" x14ac:dyDescent="0.25">
      <c r="H27" t="s">
        <v>65</v>
      </c>
    </row>
    <row r="28" spans="1:21" x14ac:dyDescent="0.25">
      <c r="A28">
        <v>11</v>
      </c>
      <c r="B28">
        <v>2124</v>
      </c>
      <c r="C28" t="s">
        <v>66</v>
      </c>
      <c r="D28" t="s">
        <v>26</v>
      </c>
      <c r="E28" t="s">
        <v>48</v>
      </c>
      <c r="F28" t="s">
        <v>67</v>
      </c>
      <c r="G28" t="str">
        <f>"00075414"</f>
        <v>00075414</v>
      </c>
      <c r="H28" t="s">
        <v>68</v>
      </c>
      <c r="I28">
        <v>150</v>
      </c>
      <c r="J28">
        <v>30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T28">
        <v>2</v>
      </c>
      <c r="U28" t="s">
        <v>69</v>
      </c>
    </row>
    <row r="29" spans="1:21" x14ac:dyDescent="0.25">
      <c r="H29" t="s">
        <v>70</v>
      </c>
    </row>
    <row r="30" spans="1:21" x14ac:dyDescent="0.25">
      <c r="A30">
        <v>12</v>
      </c>
      <c r="B30">
        <v>2107</v>
      </c>
      <c r="C30" t="s">
        <v>71</v>
      </c>
      <c r="D30" t="s">
        <v>72</v>
      </c>
      <c r="E30" t="s">
        <v>73</v>
      </c>
      <c r="F30" t="s">
        <v>74</v>
      </c>
      <c r="G30" t="str">
        <f>"201511022503"</f>
        <v>201511022503</v>
      </c>
      <c r="H30" t="s">
        <v>29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T30">
        <v>2</v>
      </c>
      <c r="U30" t="s">
        <v>75</v>
      </c>
    </row>
    <row r="31" spans="1:21" x14ac:dyDescent="0.25">
      <c r="H31" t="s">
        <v>76</v>
      </c>
    </row>
    <row r="32" spans="1:21" x14ac:dyDescent="0.25">
      <c r="A32">
        <v>13</v>
      </c>
      <c r="B32">
        <v>9807</v>
      </c>
      <c r="C32" t="s">
        <v>77</v>
      </c>
      <c r="D32" t="s">
        <v>78</v>
      </c>
      <c r="E32" t="s">
        <v>38</v>
      </c>
      <c r="F32" t="s">
        <v>79</v>
      </c>
      <c r="G32" t="str">
        <f>"201511037373"</f>
        <v>201511037373</v>
      </c>
      <c r="H32" t="s">
        <v>29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T32">
        <v>3</v>
      </c>
      <c r="U32" t="s">
        <v>75</v>
      </c>
    </row>
    <row r="33" spans="1:21" x14ac:dyDescent="0.25">
      <c r="H33" t="s">
        <v>80</v>
      </c>
    </row>
    <row r="34" spans="1:21" x14ac:dyDescent="0.25">
      <c r="A34">
        <v>14</v>
      </c>
      <c r="B34">
        <v>1839</v>
      </c>
      <c r="C34" t="s">
        <v>81</v>
      </c>
      <c r="D34" t="s">
        <v>82</v>
      </c>
      <c r="E34" t="s">
        <v>15</v>
      </c>
      <c r="F34" t="s">
        <v>83</v>
      </c>
      <c r="G34" t="str">
        <f>"201511020119"</f>
        <v>201511020119</v>
      </c>
      <c r="H34" t="s">
        <v>29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T34">
        <v>2</v>
      </c>
      <c r="U34" t="s">
        <v>75</v>
      </c>
    </row>
    <row r="35" spans="1:21" x14ac:dyDescent="0.25">
      <c r="H35" t="s">
        <v>84</v>
      </c>
    </row>
    <row r="36" spans="1:21" x14ac:dyDescent="0.25">
      <c r="A36">
        <v>15</v>
      </c>
      <c r="B36">
        <v>9625</v>
      </c>
      <c r="C36" t="s">
        <v>85</v>
      </c>
      <c r="D36" t="s">
        <v>55</v>
      </c>
      <c r="E36" t="s">
        <v>48</v>
      </c>
      <c r="F36" t="s">
        <v>86</v>
      </c>
      <c r="G36" t="str">
        <f>"00002256"</f>
        <v>00002256</v>
      </c>
      <c r="H36" t="s">
        <v>29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T36">
        <v>2</v>
      </c>
      <c r="U36" t="s">
        <v>75</v>
      </c>
    </row>
    <row r="37" spans="1:21" x14ac:dyDescent="0.25">
      <c r="H37" t="s">
        <v>87</v>
      </c>
    </row>
    <row r="38" spans="1:21" x14ac:dyDescent="0.25">
      <c r="A38">
        <v>16</v>
      </c>
      <c r="B38">
        <v>2428</v>
      </c>
      <c r="C38" t="s">
        <v>88</v>
      </c>
      <c r="D38" t="s">
        <v>33</v>
      </c>
      <c r="E38" t="s">
        <v>34</v>
      </c>
      <c r="F38" t="s">
        <v>89</v>
      </c>
      <c r="G38" t="str">
        <f>"201511040883"</f>
        <v>201511040883</v>
      </c>
      <c r="H38" t="s">
        <v>29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T38">
        <v>3</v>
      </c>
      <c r="U38" t="s">
        <v>75</v>
      </c>
    </row>
    <row r="39" spans="1:21" x14ac:dyDescent="0.25">
      <c r="H39" t="s">
        <v>90</v>
      </c>
    </row>
    <row r="40" spans="1:21" x14ac:dyDescent="0.25">
      <c r="A40">
        <v>17</v>
      </c>
      <c r="B40">
        <v>5842</v>
      </c>
      <c r="C40" t="s">
        <v>91</v>
      </c>
      <c r="D40" t="s">
        <v>92</v>
      </c>
      <c r="E40" t="s">
        <v>93</v>
      </c>
      <c r="F40" t="s">
        <v>94</v>
      </c>
      <c r="G40" t="str">
        <f>"201511041575"</f>
        <v>201511041575</v>
      </c>
      <c r="H40" t="s">
        <v>95</v>
      </c>
      <c r="I40">
        <v>150</v>
      </c>
      <c r="J40">
        <v>30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T40">
        <v>2</v>
      </c>
      <c r="U40" t="s">
        <v>96</v>
      </c>
    </row>
    <row r="41" spans="1:21" x14ac:dyDescent="0.25">
      <c r="H41" t="s">
        <v>97</v>
      </c>
    </row>
    <row r="42" spans="1:21" x14ac:dyDescent="0.25">
      <c r="A42">
        <v>18</v>
      </c>
      <c r="B42">
        <v>490</v>
      </c>
      <c r="C42" t="s">
        <v>98</v>
      </c>
      <c r="D42" t="s">
        <v>99</v>
      </c>
      <c r="E42" t="s">
        <v>100</v>
      </c>
      <c r="F42" t="s">
        <v>101</v>
      </c>
      <c r="G42" t="str">
        <f>"201511036404"</f>
        <v>201511036404</v>
      </c>
      <c r="H42">
        <v>1089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T42">
        <v>2</v>
      </c>
      <c r="U42">
        <v>1239</v>
      </c>
    </row>
    <row r="43" spans="1:21" x14ac:dyDescent="0.25">
      <c r="H43" t="s">
        <v>102</v>
      </c>
    </row>
    <row r="44" spans="1:21" x14ac:dyDescent="0.25">
      <c r="A44">
        <v>19</v>
      </c>
      <c r="B44">
        <v>10104</v>
      </c>
      <c r="C44" t="s">
        <v>103</v>
      </c>
      <c r="D44" t="s">
        <v>104</v>
      </c>
      <c r="E44" t="s">
        <v>105</v>
      </c>
      <c r="F44" t="s">
        <v>106</v>
      </c>
      <c r="G44" t="str">
        <f>"200910000004"</f>
        <v>200910000004</v>
      </c>
      <c r="H44" t="s">
        <v>107</v>
      </c>
      <c r="I44">
        <v>150</v>
      </c>
      <c r="J44">
        <v>30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T44">
        <v>2</v>
      </c>
      <c r="U44" t="s">
        <v>108</v>
      </c>
    </row>
    <row r="45" spans="1:21" x14ac:dyDescent="0.25">
      <c r="H45" t="s">
        <v>109</v>
      </c>
    </row>
    <row r="46" spans="1:21" x14ac:dyDescent="0.25">
      <c r="A46">
        <v>20</v>
      </c>
      <c r="B46">
        <v>2592</v>
      </c>
      <c r="C46" t="s">
        <v>110</v>
      </c>
      <c r="D46" t="s">
        <v>34</v>
      </c>
      <c r="E46" t="s">
        <v>93</v>
      </c>
      <c r="F46" t="s">
        <v>111</v>
      </c>
      <c r="G46" t="str">
        <f>"201511012640"</f>
        <v>201511012640</v>
      </c>
      <c r="H46" t="s">
        <v>22</v>
      </c>
      <c r="I46">
        <v>150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T46">
        <v>2</v>
      </c>
      <c r="U46" t="s">
        <v>112</v>
      </c>
    </row>
    <row r="47" spans="1:21" x14ac:dyDescent="0.25">
      <c r="H47" t="s">
        <v>113</v>
      </c>
    </row>
    <row r="48" spans="1:21" x14ac:dyDescent="0.25">
      <c r="A48">
        <v>21</v>
      </c>
      <c r="B48">
        <v>6305</v>
      </c>
      <c r="C48" t="s">
        <v>114</v>
      </c>
      <c r="D48" t="s">
        <v>48</v>
      </c>
      <c r="E48" t="s">
        <v>20</v>
      </c>
      <c r="F48" t="s">
        <v>115</v>
      </c>
      <c r="G48" t="str">
        <f>"201511037091"</f>
        <v>201511037091</v>
      </c>
      <c r="H48" t="s">
        <v>116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T48">
        <v>2</v>
      </c>
      <c r="U48" t="s">
        <v>117</v>
      </c>
    </row>
    <row r="49" spans="1:21" x14ac:dyDescent="0.25">
      <c r="H49" t="s">
        <v>118</v>
      </c>
    </row>
    <row r="50" spans="1:21" x14ac:dyDescent="0.25">
      <c r="A50">
        <v>22</v>
      </c>
      <c r="B50">
        <v>6400</v>
      </c>
      <c r="C50" t="s">
        <v>119</v>
      </c>
      <c r="D50" t="s">
        <v>120</v>
      </c>
      <c r="E50" t="s">
        <v>121</v>
      </c>
      <c r="F50" t="s">
        <v>122</v>
      </c>
      <c r="G50" t="str">
        <f>"201511042056"</f>
        <v>201511042056</v>
      </c>
      <c r="H50" t="s">
        <v>116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T50">
        <v>2</v>
      </c>
      <c r="U50" t="s">
        <v>117</v>
      </c>
    </row>
    <row r="51" spans="1:21" x14ac:dyDescent="0.25">
      <c r="H51" t="s">
        <v>123</v>
      </c>
    </row>
    <row r="52" spans="1:21" x14ac:dyDescent="0.25">
      <c r="A52">
        <v>23</v>
      </c>
      <c r="B52">
        <v>902</v>
      </c>
      <c r="C52" t="s">
        <v>124</v>
      </c>
      <c r="D52" t="s">
        <v>125</v>
      </c>
      <c r="E52" t="s">
        <v>20</v>
      </c>
      <c r="F52" t="s">
        <v>126</v>
      </c>
      <c r="G52" t="str">
        <f>"00038336"</f>
        <v>00038336</v>
      </c>
      <c r="H52">
        <v>1078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T52">
        <v>2</v>
      </c>
      <c r="U52">
        <v>1228</v>
      </c>
    </row>
    <row r="53" spans="1:21" x14ac:dyDescent="0.25">
      <c r="H53" t="s">
        <v>127</v>
      </c>
    </row>
    <row r="54" spans="1:21" x14ac:dyDescent="0.25">
      <c r="A54">
        <v>24</v>
      </c>
      <c r="B54">
        <v>6191</v>
      </c>
      <c r="C54" t="s">
        <v>128</v>
      </c>
      <c r="D54" t="s">
        <v>129</v>
      </c>
      <c r="E54" t="s">
        <v>38</v>
      </c>
      <c r="F54" t="s">
        <v>130</v>
      </c>
      <c r="G54" t="str">
        <f>"201510003629"</f>
        <v>201510003629</v>
      </c>
      <c r="H54">
        <v>1078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T54">
        <v>2</v>
      </c>
      <c r="U54">
        <v>1228</v>
      </c>
    </row>
    <row r="55" spans="1:21" x14ac:dyDescent="0.25">
      <c r="H55" t="s">
        <v>131</v>
      </c>
    </row>
    <row r="56" spans="1:21" x14ac:dyDescent="0.25">
      <c r="A56">
        <v>25</v>
      </c>
      <c r="B56">
        <v>1663</v>
      </c>
      <c r="C56" t="s">
        <v>132</v>
      </c>
      <c r="D56" t="s">
        <v>133</v>
      </c>
      <c r="E56" t="s">
        <v>134</v>
      </c>
      <c r="F56" t="s">
        <v>135</v>
      </c>
      <c r="G56" t="str">
        <f>"201511006183"</f>
        <v>201511006183</v>
      </c>
      <c r="H56">
        <v>1078</v>
      </c>
      <c r="I56">
        <v>150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T56">
        <v>2</v>
      </c>
      <c r="U56">
        <v>1228</v>
      </c>
    </row>
    <row r="57" spans="1:21" x14ac:dyDescent="0.25">
      <c r="H57" t="s">
        <v>136</v>
      </c>
    </row>
    <row r="58" spans="1:21" x14ac:dyDescent="0.25">
      <c r="A58">
        <v>26</v>
      </c>
      <c r="B58">
        <v>1885</v>
      </c>
      <c r="C58" t="s">
        <v>137</v>
      </c>
      <c r="D58" t="s">
        <v>42</v>
      </c>
      <c r="E58" t="s">
        <v>20</v>
      </c>
      <c r="F58" t="s">
        <v>138</v>
      </c>
      <c r="G58" t="str">
        <f>"201511037622"</f>
        <v>201511037622</v>
      </c>
      <c r="H58" t="s">
        <v>139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T58">
        <v>2</v>
      </c>
      <c r="U58" t="s">
        <v>140</v>
      </c>
    </row>
    <row r="59" spans="1:21" x14ac:dyDescent="0.25">
      <c r="H59" t="s">
        <v>141</v>
      </c>
    </row>
    <row r="60" spans="1:21" x14ac:dyDescent="0.25">
      <c r="A60">
        <v>27</v>
      </c>
      <c r="B60">
        <v>8201</v>
      </c>
      <c r="C60" t="s">
        <v>142</v>
      </c>
      <c r="D60" t="s">
        <v>143</v>
      </c>
      <c r="E60" t="s">
        <v>144</v>
      </c>
      <c r="F60" t="s">
        <v>145</v>
      </c>
      <c r="G60" t="str">
        <f>"201102000145"</f>
        <v>201102000145</v>
      </c>
      <c r="H60" t="s">
        <v>146</v>
      </c>
      <c r="I60">
        <v>150</v>
      </c>
      <c r="J60">
        <v>0</v>
      </c>
      <c r="K60">
        <v>0</v>
      </c>
      <c r="L60">
        <v>0</v>
      </c>
      <c r="M60">
        <v>0</v>
      </c>
      <c r="N60">
        <v>0</v>
      </c>
      <c r="O60">
        <v>70</v>
      </c>
      <c r="P60">
        <v>0</v>
      </c>
      <c r="Q60">
        <v>0</v>
      </c>
      <c r="T60">
        <v>2</v>
      </c>
      <c r="U60" t="s">
        <v>147</v>
      </c>
    </row>
    <row r="61" spans="1:21" x14ac:dyDescent="0.25">
      <c r="H61" t="s">
        <v>148</v>
      </c>
    </row>
    <row r="62" spans="1:21" x14ac:dyDescent="0.25">
      <c r="A62">
        <v>28</v>
      </c>
      <c r="B62">
        <v>1397</v>
      </c>
      <c r="C62" t="s">
        <v>149</v>
      </c>
      <c r="D62" t="s">
        <v>150</v>
      </c>
      <c r="E62" t="s">
        <v>15</v>
      </c>
      <c r="F62" t="s">
        <v>151</v>
      </c>
      <c r="G62" t="str">
        <f>"201511009181"</f>
        <v>201511009181</v>
      </c>
      <c r="H62" t="s">
        <v>152</v>
      </c>
      <c r="I62">
        <v>150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T62">
        <v>2</v>
      </c>
      <c r="U62" t="s">
        <v>153</v>
      </c>
    </row>
    <row r="63" spans="1:21" x14ac:dyDescent="0.25">
      <c r="H63" t="s">
        <v>154</v>
      </c>
    </row>
    <row r="64" spans="1:21" x14ac:dyDescent="0.25">
      <c r="A64">
        <v>29</v>
      </c>
      <c r="B64">
        <v>6256</v>
      </c>
      <c r="C64" t="s">
        <v>155</v>
      </c>
      <c r="D64" t="s">
        <v>156</v>
      </c>
      <c r="E64" t="s">
        <v>15</v>
      </c>
      <c r="F64" t="s">
        <v>157</v>
      </c>
      <c r="G64" t="str">
        <f>"201511031519"</f>
        <v>201511031519</v>
      </c>
      <c r="H64" t="s">
        <v>158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T64">
        <v>2</v>
      </c>
      <c r="U64" t="s">
        <v>159</v>
      </c>
    </row>
    <row r="65" spans="1:21" x14ac:dyDescent="0.25">
      <c r="H65" t="s">
        <v>160</v>
      </c>
    </row>
    <row r="66" spans="1:21" x14ac:dyDescent="0.25">
      <c r="A66">
        <v>30</v>
      </c>
      <c r="B66">
        <v>658</v>
      </c>
      <c r="C66" t="s">
        <v>161</v>
      </c>
      <c r="D66" t="s">
        <v>55</v>
      </c>
      <c r="E66" t="s">
        <v>20</v>
      </c>
      <c r="F66" t="s">
        <v>162</v>
      </c>
      <c r="G66" t="str">
        <f>"201511040431"</f>
        <v>201511040431</v>
      </c>
      <c r="H66">
        <v>1045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T66">
        <v>2</v>
      </c>
      <c r="U66">
        <v>1195</v>
      </c>
    </row>
    <row r="67" spans="1:21" x14ac:dyDescent="0.25">
      <c r="H67" t="s">
        <v>163</v>
      </c>
    </row>
    <row r="68" spans="1:21" x14ac:dyDescent="0.25">
      <c r="A68">
        <v>31</v>
      </c>
      <c r="B68">
        <v>2665</v>
      </c>
      <c r="C68" t="s">
        <v>164</v>
      </c>
      <c r="D68" t="s">
        <v>56</v>
      </c>
      <c r="E68" t="s">
        <v>20</v>
      </c>
      <c r="F68" t="s">
        <v>165</v>
      </c>
      <c r="G68" t="str">
        <f>"201511029342"</f>
        <v>201511029342</v>
      </c>
      <c r="H68">
        <v>1045</v>
      </c>
      <c r="I68">
        <v>150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8</v>
      </c>
      <c r="S68">
        <v>839</v>
      </c>
      <c r="T68">
        <v>2</v>
      </c>
      <c r="U68">
        <v>1195</v>
      </c>
    </row>
    <row r="69" spans="1:21" x14ac:dyDescent="0.25">
      <c r="H69" t="s">
        <v>166</v>
      </c>
    </row>
    <row r="70" spans="1:21" x14ac:dyDescent="0.25">
      <c r="A70">
        <v>32</v>
      </c>
      <c r="B70">
        <v>2665</v>
      </c>
      <c r="C70" t="s">
        <v>164</v>
      </c>
      <c r="D70" t="s">
        <v>56</v>
      </c>
      <c r="E70" t="s">
        <v>20</v>
      </c>
      <c r="F70" t="s">
        <v>165</v>
      </c>
      <c r="G70" t="str">
        <f>"201511029342"</f>
        <v>201511029342</v>
      </c>
      <c r="H70">
        <v>1045</v>
      </c>
      <c r="I70">
        <v>150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T70">
        <v>2</v>
      </c>
      <c r="U70">
        <v>1195</v>
      </c>
    </row>
    <row r="71" spans="1:21" x14ac:dyDescent="0.25">
      <c r="H71" t="s">
        <v>166</v>
      </c>
    </row>
    <row r="72" spans="1:21" x14ac:dyDescent="0.25">
      <c r="A72">
        <v>33</v>
      </c>
      <c r="B72">
        <v>1467</v>
      </c>
      <c r="C72" t="s">
        <v>167</v>
      </c>
      <c r="D72" t="s">
        <v>168</v>
      </c>
      <c r="E72" t="s">
        <v>169</v>
      </c>
      <c r="F72" t="s">
        <v>170</v>
      </c>
      <c r="G72" t="str">
        <f>"00069698"</f>
        <v>00069698</v>
      </c>
      <c r="H72">
        <v>1034</v>
      </c>
      <c r="I72">
        <v>150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T72">
        <v>2</v>
      </c>
      <c r="U72">
        <v>1184</v>
      </c>
    </row>
    <row r="73" spans="1:21" x14ac:dyDescent="0.25">
      <c r="H73" t="s">
        <v>171</v>
      </c>
    </row>
    <row r="74" spans="1:21" x14ac:dyDescent="0.25">
      <c r="A74">
        <v>34</v>
      </c>
      <c r="B74">
        <v>9951</v>
      </c>
      <c r="C74" t="s">
        <v>172</v>
      </c>
      <c r="D74" t="s">
        <v>173</v>
      </c>
      <c r="E74" t="s">
        <v>134</v>
      </c>
      <c r="F74" t="s">
        <v>174</v>
      </c>
      <c r="G74" t="str">
        <f>"201511005209"</f>
        <v>201511005209</v>
      </c>
      <c r="H74" t="s">
        <v>175</v>
      </c>
      <c r="I74">
        <v>150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T74">
        <v>2</v>
      </c>
      <c r="U74" t="s">
        <v>176</v>
      </c>
    </row>
    <row r="75" spans="1:21" x14ac:dyDescent="0.25">
      <c r="H75" t="s">
        <v>177</v>
      </c>
    </row>
    <row r="76" spans="1:21" x14ac:dyDescent="0.25">
      <c r="A76">
        <v>35</v>
      </c>
      <c r="B76">
        <v>7893</v>
      </c>
      <c r="C76" t="s">
        <v>178</v>
      </c>
      <c r="D76" t="s">
        <v>42</v>
      </c>
      <c r="E76" t="s">
        <v>179</v>
      </c>
      <c r="F76" t="s">
        <v>180</v>
      </c>
      <c r="G76" t="str">
        <f>"201511034546"</f>
        <v>201511034546</v>
      </c>
      <c r="H76" t="s">
        <v>181</v>
      </c>
      <c r="I76">
        <v>150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T76">
        <v>2</v>
      </c>
      <c r="U76" t="s">
        <v>182</v>
      </c>
    </row>
    <row r="77" spans="1:21" x14ac:dyDescent="0.25">
      <c r="H77" t="s">
        <v>183</v>
      </c>
    </row>
    <row r="78" spans="1:21" x14ac:dyDescent="0.25">
      <c r="A78">
        <v>36</v>
      </c>
      <c r="B78">
        <v>6245</v>
      </c>
      <c r="C78" t="s">
        <v>184</v>
      </c>
      <c r="D78" t="s">
        <v>185</v>
      </c>
      <c r="E78" t="s">
        <v>186</v>
      </c>
      <c r="F78" t="s">
        <v>187</v>
      </c>
      <c r="G78" t="str">
        <f>"201511013299"</f>
        <v>201511013299</v>
      </c>
      <c r="H78">
        <v>1100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70</v>
      </c>
      <c r="P78">
        <v>0</v>
      </c>
      <c r="Q78">
        <v>0</v>
      </c>
      <c r="T78">
        <v>2</v>
      </c>
      <c r="U78">
        <v>1170</v>
      </c>
    </row>
    <row r="79" spans="1:21" x14ac:dyDescent="0.25">
      <c r="H79" t="s">
        <v>188</v>
      </c>
    </row>
    <row r="80" spans="1:21" x14ac:dyDescent="0.25">
      <c r="A80">
        <v>37</v>
      </c>
      <c r="B80">
        <v>1438</v>
      </c>
      <c r="C80" t="s">
        <v>189</v>
      </c>
      <c r="D80" t="s">
        <v>190</v>
      </c>
      <c r="E80" t="s">
        <v>38</v>
      </c>
      <c r="F80" t="s">
        <v>191</v>
      </c>
      <c r="G80" t="str">
        <f>"00024222"</f>
        <v>00024222</v>
      </c>
      <c r="H80" t="s">
        <v>192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T80">
        <v>2</v>
      </c>
      <c r="U80" t="s">
        <v>193</v>
      </c>
    </row>
    <row r="81" spans="1:21" x14ac:dyDescent="0.25">
      <c r="H81" t="s">
        <v>194</v>
      </c>
    </row>
    <row r="82" spans="1:21" x14ac:dyDescent="0.25">
      <c r="A82">
        <v>38</v>
      </c>
      <c r="B82">
        <v>9396</v>
      </c>
      <c r="C82" t="s">
        <v>195</v>
      </c>
      <c r="D82" t="s">
        <v>196</v>
      </c>
      <c r="E82" t="s">
        <v>197</v>
      </c>
      <c r="F82" t="s">
        <v>198</v>
      </c>
      <c r="G82" t="str">
        <f>"201511030503"</f>
        <v>201511030503</v>
      </c>
      <c r="H82" t="s">
        <v>29</v>
      </c>
      <c r="I82">
        <v>0</v>
      </c>
      <c r="J82">
        <v>70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T82">
        <v>2</v>
      </c>
      <c r="U82" t="s">
        <v>199</v>
      </c>
    </row>
    <row r="83" spans="1:21" x14ac:dyDescent="0.25">
      <c r="H83" t="s">
        <v>200</v>
      </c>
    </row>
    <row r="84" spans="1:21" x14ac:dyDescent="0.25">
      <c r="A84">
        <v>39</v>
      </c>
      <c r="B84">
        <v>8217</v>
      </c>
      <c r="C84" t="s">
        <v>201</v>
      </c>
      <c r="D84" t="s">
        <v>82</v>
      </c>
      <c r="E84" t="s">
        <v>34</v>
      </c>
      <c r="F84" t="s">
        <v>202</v>
      </c>
      <c r="G84" t="str">
        <f>"201511035291"</f>
        <v>201511035291</v>
      </c>
      <c r="H84">
        <v>1100</v>
      </c>
      <c r="I84">
        <v>0</v>
      </c>
      <c r="J84">
        <v>30</v>
      </c>
      <c r="K84">
        <v>30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T84">
        <v>2</v>
      </c>
      <c r="U84">
        <v>1160</v>
      </c>
    </row>
    <row r="85" spans="1:21" x14ac:dyDescent="0.25">
      <c r="H85" t="s">
        <v>203</v>
      </c>
    </row>
    <row r="86" spans="1:21" x14ac:dyDescent="0.25">
      <c r="A86">
        <v>40</v>
      </c>
      <c r="B86">
        <v>1351</v>
      </c>
      <c r="C86" t="s">
        <v>204</v>
      </c>
      <c r="D86" t="s">
        <v>205</v>
      </c>
      <c r="E86" t="s">
        <v>20</v>
      </c>
      <c r="F86" t="s">
        <v>206</v>
      </c>
      <c r="G86" t="str">
        <f>"201402007728"</f>
        <v>201402007728</v>
      </c>
      <c r="H86" t="s">
        <v>207</v>
      </c>
      <c r="I86">
        <v>150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T86">
        <v>2</v>
      </c>
      <c r="U86" t="s">
        <v>208</v>
      </c>
    </row>
    <row r="87" spans="1:21" x14ac:dyDescent="0.25">
      <c r="H87" t="s">
        <v>209</v>
      </c>
    </row>
    <row r="88" spans="1:21" x14ac:dyDescent="0.25">
      <c r="A88">
        <v>41</v>
      </c>
      <c r="B88">
        <v>3719</v>
      </c>
      <c r="C88" t="s">
        <v>210</v>
      </c>
      <c r="D88" t="s">
        <v>33</v>
      </c>
      <c r="E88" t="s">
        <v>211</v>
      </c>
      <c r="F88" t="s">
        <v>212</v>
      </c>
      <c r="G88" t="str">
        <f>"00048027"</f>
        <v>00048027</v>
      </c>
      <c r="H88" t="s">
        <v>213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70</v>
      </c>
      <c r="P88">
        <v>0</v>
      </c>
      <c r="Q88">
        <v>0</v>
      </c>
      <c r="T88">
        <v>2</v>
      </c>
      <c r="U88" t="s">
        <v>214</v>
      </c>
    </row>
    <row r="89" spans="1:21" x14ac:dyDescent="0.25">
      <c r="H89" t="s">
        <v>215</v>
      </c>
    </row>
    <row r="90" spans="1:21" x14ac:dyDescent="0.25">
      <c r="A90">
        <v>42</v>
      </c>
      <c r="B90">
        <v>3639</v>
      </c>
      <c r="C90" t="s">
        <v>216</v>
      </c>
      <c r="D90" t="s">
        <v>156</v>
      </c>
      <c r="E90" t="s">
        <v>217</v>
      </c>
      <c r="F90" t="s">
        <v>218</v>
      </c>
      <c r="G90" t="str">
        <f>"00059845"</f>
        <v>00059845</v>
      </c>
      <c r="H90" t="s">
        <v>29</v>
      </c>
      <c r="I90">
        <v>0</v>
      </c>
      <c r="J90">
        <v>30</v>
      </c>
      <c r="K90">
        <v>0</v>
      </c>
      <c r="L90">
        <v>0</v>
      </c>
      <c r="M90">
        <v>30</v>
      </c>
      <c r="N90">
        <v>0</v>
      </c>
      <c r="O90">
        <v>0</v>
      </c>
      <c r="P90">
        <v>0</v>
      </c>
      <c r="Q90">
        <v>0</v>
      </c>
      <c r="T90">
        <v>2</v>
      </c>
      <c r="U90" t="s">
        <v>219</v>
      </c>
    </row>
    <row r="91" spans="1:21" x14ac:dyDescent="0.25">
      <c r="H91" t="s">
        <v>220</v>
      </c>
    </row>
    <row r="92" spans="1:21" x14ac:dyDescent="0.25">
      <c r="A92">
        <v>43</v>
      </c>
      <c r="B92">
        <v>10529</v>
      </c>
      <c r="C92" t="s">
        <v>221</v>
      </c>
      <c r="D92" t="s">
        <v>222</v>
      </c>
      <c r="E92" t="s">
        <v>223</v>
      </c>
      <c r="F92" t="s">
        <v>224</v>
      </c>
      <c r="G92" t="str">
        <f>"201511035994"</f>
        <v>201511035994</v>
      </c>
      <c r="H92">
        <v>1001</v>
      </c>
      <c r="I92">
        <v>150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T92">
        <v>2</v>
      </c>
      <c r="U92">
        <v>1151</v>
      </c>
    </row>
    <row r="93" spans="1:21" x14ac:dyDescent="0.25">
      <c r="H93" t="s">
        <v>225</v>
      </c>
    </row>
    <row r="94" spans="1:21" x14ac:dyDescent="0.25">
      <c r="A94">
        <v>44</v>
      </c>
      <c r="B94">
        <v>9668</v>
      </c>
      <c r="C94" t="s">
        <v>226</v>
      </c>
      <c r="D94" t="s">
        <v>14</v>
      </c>
      <c r="E94" t="s">
        <v>56</v>
      </c>
      <c r="F94" t="s">
        <v>227</v>
      </c>
      <c r="G94" t="str">
        <f>"201511025765"</f>
        <v>201511025765</v>
      </c>
      <c r="H94">
        <v>990</v>
      </c>
      <c r="I94">
        <v>150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T94">
        <v>2</v>
      </c>
      <c r="U94">
        <v>1140</v>
      </c>
    </row>
    <row r="95" spans="1:21" x14ac:dyDescent="0.25">
      <c r="H95" t="s">
        <v>228</v>
      </c>
    </row>
    <row r="96" spans="1:21" x14ac:dyDescent="0.25">
      <c r="A96">
        <v>45</v>
      </c>
      <c r="B96">
        <v>1402</v>
      </c>
      <c r="C96" t="s">
        <v>229</v>
      </c>
      <c r="D96" t="s">
        <v>14</v>
      </c>
      <c r="E96" t="s">
        <v>15</v>
      </c>
      <c r="F96" t="s">
        <v>230</v>
      </c>
      <c r="G96" t="str">
        <f>"00022650"</f>
        <v>00022650</v>
      </c>
      <c r="H96" t="s">
        <v>231</v>
      </c>
      <c r="I96">
        <v>150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T96">
        <v>2</v>
      </c>
      <c r="U96" t="s">
        <v>232</v>
      </c>
    </row>
    <row r="97" spans="1:21" x14ac:dyDescent="0.25">
      <c r="H97" t="s">
        <v>233</v>
      </c>
    </row>
    <row r="98" spans="1:21" x14ac:dyDescent="0.25">
      <c r="A98">
        <v>46</v>
      </c>
      <c r="B98">
        <v>8395</v>
      </c>
      <c r="C98" t="s">
        <v>18</v>
      </c>
      <c r="D98" t="s">
        <v>19</v>
      </c>
      <c r="E98" t="s">
        <v>20</v>
      </c>
      <c r="F98" t="s">
        <v>21</v>
      </c>
      <c r="G98" t="str">
        <f>"00088510"</f>
        <v>00088510</v>
      </c>
      <c r="H98" t="s">
        <v>22</v>
      </c>
      <c r="I98">
        <v>0</v>
      </c>
      <c r="J98">
        <v>50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T98">
        <v>2</v>
      </c>
      <c r="U98" t="s">
        <v>234</v>
      </c>
    </row>
    <row r="99" spans="1:21" x14ac:dyDescent="0.25">
      <c r="H99" t="s">
        <v>24</v>
      </c>
    </row>
    <row r="100" spans="1:21" x14ac:dyDescent="0.25">
      <c r="A100">
        <v>47</v>
      </c>
      <c r="B100">
        <v>1304</v>
      </c>
      <c r="C100" t="s">
        <v>235</v>
      </c>
      <c r="D100" t="s">
        <v>196</v>
      </c>
      <c r="E100" t="s">
        <v>15</v>
      </c>
      <c r="F100" t="s">
        <v>236</v>
      </c>
      <c r="G100" t="str">
        <f>"00074084"</f>
        <v>00074084</v>
      </c>
      <c r="H100" t="s">
        <v>237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T100">
        <v>2</v>
      </c>
      <c r="U100" t="s">
        <v>238</v>
      </c>
    </row>
    <row r="101" spans="1:21" x14ac:dyDescent="0.25">
      <c r="H101" t="s">
        <v>239</v>
      </c>
    </row>
    <row r="102" spans="1:21" x14ac:dyDescent="0.25">
      <c r="A102">
        <v>48</v>
      </c>
      <c r="B102">
        <v>6459</v>
      </c>
      <c r="C102" t="s">
        <v>240</v>
      </c>
      <c r="D102" t="s">
        <v>33</v>
      </c>
      <c r="E102" t="s">
        <v>241</v>
      </c>
      <c r="F102" t="s">
        <v>242</v>
      </c>
      <c r="G102" t="str">
        <f>"201406000484"</f>
        <v>201406000484</v>
      </c>
      <c r="H102">
        <v>1100</v>
      </c>
      <c r="I102">
        <v>0</v>
      </c>
      <c r="J102">
        <v>30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T102">
        <v>2</v>
      </c>
      <c r="U102">
        <v>1130</v>
      </c>
    </row>
    <row r="103" spans="1:21" x14ac:dyDescent="0.25">
      <c r="H103" t="s">
        <v>243</v>
      </c>
    </row>
    <row r="104" spans="1:21" x14ac:dyDescent="0.25">
      <c r="A104">
        <v>49</v>
      </c>
      <c r="B104">
        <v>4176</v>
      </c>
      <c r="C104" t="s">
        <v>244</v>
      </c>
      <c r="D104" t="s">
        <v>245</v>
      </c>
      <c r="E104" t="s">
        <v>246</v>
      </c>
      <c r="F104" t="s">
        <v>247</v>
      </c>
      <c r="G104" t="str">
        <f>"201511035675"</f>
        <v>201511035675</v>
      </c>
      <c r="H104">
        <v>1100</v>
      </c>
      <c r="I104">
        <v>0</v>
      </c>
      <c r="J104">
        <v>30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T104">
        <v>2</v>
      </c>
      <c r="U104">
        <v>1130</v>
      </c>
    </row>
    <row r="105" spans="1:21" x14ac:dyDescent="0.25">
      <c r="H105" t="s">
        <v>248</v>
      </c>
    </row>
    <row r="106" spans="1:21" x14ac:dyDescent="0.25">
      <c r="A106">
        <v>50</v>
      </c>
      <c r="B106">
        <v>10298</v>
      </c>
      <c r="C106" t="s">
        <v>249</v>
      </c>
      <c r="D106" t="s">
        <v>92</v>
      </c>
      <c r="E106" t="s">
        <v>15</v>
      </c>
      <c r="F106" t="s">
        <v>250</v>
      </c>
      <c r="G106" t="str">
        <f>"201511022271"</f>
        <v>201511022271</v>
      </c>
      <c r="H106">
        <v>1100</v>
      </c>
      <c r="I106">
        <v>0</v>
      </c>
      <c r="J106">
        <v>30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T106">
        <v>2</v>
      </c>
      <c r="U106">
        <v>1130</v>
      </c>
    </row>
    <row r="107" spans="1:21" x14ac:dyDescent="0.25">
      <c r="H107" t="s">
        <v>251</v>
      </c>
    </row>
    <row r="108" spans="1:21" x14ac:dyDescent="0.25">
      <c r="A108">
        <v>51</v>
      </c>
      <c r="B108">
        <v>1177</v>
      </c>
      <c r="C108" t="s">
        <v>252</v>
      </c>
      <c r="D108" t="s">
        <v>26</v>
      </c>
      <c r="E108" t="s">
        <v>15</v>
      </c>
      <c r="F108" t="s">
        <v>253</v>
      </c>
      <c r="G108" t="str">
        <f>"201511022227"</f>
        <v>201511022227</v>
      </c>
      <c r="H108">
        <v>1100</v>
      </c>
      <c r="I108">
        <v>0</v>
      </c>
      <c r="J108">
        <v>30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T108">
        <v>2</v>
      </c>
      <c r="U108">
        <v>1130</v>
      </c>
    </row>
    <row r="109" spans="1:21" x14ac:dyDescent="0.25">
      <c r="H109" t="s">
        <v>254</v>
      </c>
    </row>
    <row r="110" spans="1:21" x14ac:dyDescent="0.25">
      <c r="A110">
        <v>52</v>
      </c>
      <c r="B110">
        <v>434</v>
      </c>
      <c r="C110" t="s">
        <v>255</v>
      </c>
      <c r="D110" t="s">
        <v>92</v>
      </c>
      <c r="E110" t="s">
        <v>105</v>
      </c>
      <c r="F110" t="s">
        <v>256</v>
      </c>
      <c r="G110" t="str">
        <f>"00020292"</f>
        <v>00020292</v>
      </c>
      <c r="H110">
        <v>1100</v>
      </c>
      <c r="I110">
        <v>0</v>
      </c>
      <c r="J110">
        <v>30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T110">
        <v>2</v>
      </c>
      <c r="U110">
        <v>1130</v>
      </c>
    </row>
    <row r="111" spans="1:21" x14ac:dyDescent="0.25">
      <c r="H111" t="s">
        <v>257</v>
      </c>
    </row>
    <row r="112" spans="1:21" x14ac:dyDescent="0.25">
      <c r="A112">
        <v>53</v>
      </c>
      <c r="B112">
        <v>156</v>
      </c>
      <c r="C112" t="s">
        <v>258</v>
      </c>
      <c r="D112" t="s">
        <v>259</v>
      </c>
      <c r="E112" t="s">
        <v>121</v>
      </c>
      <c r="F112" t="s">
        <v>260</v>
      </c>
      <c r="G112" t="str">
        <f>"201511016412"</f>
        <v>201511016412</v>
      </c>
      <c r="H112">
        <v>1100</v>
      </c>
      <c r="I112">
        <v>0</v>
      </c>
      <c r="J112">
        <v>30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T112">
        <v>2</v>
      </c>
      <c r="U112">
        <v>1130</v>
      </c>
    </row>
    <row r="113" spans="1:21" x14ac:dyDescent="0.25">
      <c r="H113" t="s">
        <v>261</v>
      </c>
    </row>
    <row r="114" spans="1:21" x14ac:dyDescent="0.25">
      <c r="A114">
        <v>54</v>
      </c>
      <c r="B114">
        <v>4565</v>
      </c>
      <c r="C114" t="s">
        <v>262</v>
      </c>
      <c r="D114" t="s">
        <v>263</v>
      </c>
      <c r="E114" t="s">
        <v>264</v>
      </c>
      <c r="F114" t="s">
        <v>265</v>
      </c>
      <c r="G114" t="str">
        <f>"201511024408"</f>
        <v>201511024408</v>
      </c>
      <c r="H114">
        <v>1100</v>
      </c>
      <c r="I114">
        <v>0</v>
      </c>
      <c r="J114">
        <v>30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T114">
        <v>2</v>
      </c>
      <c r="U114">
        <v>1130</v>
      </c>
    </row>
    <row r="115" spans="1:21" x14ac:dyDescent="0.25">
      <c r="H115" t="s">
        <v>266</v>
      </c>
    </row>
    <row r="116" spans="1:21" x14ac:dyDescent="0.25">
      <c r="A116">
        <v>55</v>
      </c>
      <c r="B116">
        <v>4423</v>
      </c>
      <c r="C116" t="s">
        <v>267</v>
      </c>
      <c r="D116" t="s">
        <v>268</v>
      </c>
      <c r="E116" t="s">
        <v>15</v>
      </c>
      <c r="F116" t="s">
        <v>269</v>
      </c>
      <c r="G116" t="str">
        <f>"201512003022"</f>
        <v>201512003022</v>
      </c>
      <c r="H116">
        <v>979</v>
      </c>
      <c r="I116">
        <v>150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T116">
        <v>2</v>
      </c>
      <c r="U116">
        <v>1129</v>
      </c>
    </row>
    <row r="117" spans="1:21" x14ac:dyDescent="0.25">
      <c r="H117" t="s">
        <v>270</v>
      </c>
    </row>
    <row r="118" spans="1:21" x14ac:dyDescent="0.25">
      <c r="A118">
        <v>56</v>
      </c>
      <c r="B118">
        <v>8697</v>
      </c>
      <c r="C118" t="s">
        <v>271</v>
      </c>
      <c r="D118" t="s">
        <v>26</v>
      </c>
      <c r="E118" t="s">
        <v>241</v>
      </c>
      <c r="F118" t="s">
        <v>272</v>
      </c>
      <c r="G118" t="str">
        <f>"00103095"</f>
        <v>00103095</v>
      </c>
      <c r="H118" t="s">
        <v>29</v>
      </c>
      <c r="I118">
        <v>0</v>
      </c>
      <c r="J118">
        <v>30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T118">
        <v>2</v>
      </c>
      <c r="U118" t="s">
        <v>273</v>
      </c>
    </row>
    <row r="119" spans="1:21" x14ac:dyDescent="0.25">
      <c r="H119" t="s">
        <v>118</v>
      </c>
    </row>
    <row r="120" spans="1:21" x14ac:dyDescent="0.25">
      <c r="A120">
        <v>57</v>
      </c>
      <c r="B120">
        <v>4426</v>
      </c>
      <c r="C120" t="s">
        <v>274</v>
      </c>
      <c r="D120" t="s">
        <v>275</v>
      </c>
      <c r="E120" t="s">
        <v>276</v>
      </c>
      <c r="F120" t="s">
        <v>277</v>
      </c>
      <c r="G120" t="str">
        <f>"201511022766"</f>
        <v>201511022766</v>
      </c>
      <c r="H120" t="s">
        <v>29</v>
      </c>
      <c r="I120">
        <v>0</v>
      </c>
      <c r="J120">
        <v>30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T120">
        <v>2</v>
      </c>
      <c r="U120" t="s">
        <v>273</v>
      </c>
    </row>
    <row r="121" spans="1:21" x14ac:dyDescent="0.25">
      <c r="H121" t="s">
        <v>278</v>
      </c>
    </row>
    <row r="122" spans="1:21" x14ac:dyDescent="0.25">
      <c r="A122">
        <v>58</v>
      </c>
      <c r="B122">
        <v>10261</v>
      </c>
      <c r="C122" t="s">
        <v>279</v>
      </c>
      <c r="D122" t="s">
        <v>280</v>
      </c>
      <c r="E122" t="s">
        <v>281</v>
      </c>
      <c r="F122" t="s">
        <v>282</v>
      </c>
      <c r="G122" t="str">
        <f>"201404000014"</f>
        <v>201404000014</v>
      </c>
      <c r="H122" t="s">
        <v>29</v>
      </c>
      <c r="I122">
        <v>0</v>
      </c>
      <c r="J122">
        <v>30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T122">
        <v>2</v>
      </c>
      <c r="U122" t="s">
        <v>273</v>
      </c>
    </row>
    <row r="123" spans="1:21" x14ac:dyDescent="0.25">
      <c r="H123" t="s">
        <v>283</v>
      </c>
    </row>
    <row r="124" spans="1:21" x14ac:dyDescent="0.25">
      <c r="A124">
        <v>59</v>
      </c>
      <c r="B124">
        <v>548</v>
      </c>
      <c r="C124" t="s">
        <v>284</v>
      </c>
      <c r="D124" t="s">
        <v>26</v>
      </c>
      <c r="E124" t="s">
        <v>48</v>
      </c>
      <c r="F124" t="s">
        <v>285</v>
      </c>
      <c r="G124" t="str">
        <f>"00033350"</f>
        <v>00033350</v>
      </c>
      <c r="H124" t="s">
        <v>29</v>
      </c>
      <c r="I124">
        <v>0</v>
      </c>
      <c r="J124">
        <v>0</v>
      </c>
      <c r="K124">
        <v>30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T124">
        <v>2</v>
      </c>
      <c r="U124" t="s">
        <v>273</v>
      </c>
    </row>
    <row r="125" spans="1:21" x14ac:dyDescent="0.25">
      <c r="H125" t="s">
        <v>286</v>
      </c>
    </row>
    <row r="126" spans="1:21" x14ac:dyDescent="0.25">
      <c r="A126">
        <v>60</v>
      </c>
      <c r="B126">
        <v>302</v>
      </c>
      <c r="C126" t="s">
        <v>287</v>
      </c>
      <c r="D126" t="s">
        <v>288</v>
      </c>
      <c r="E126" t="s">
        <v>38</v>
      </c>
      <c r="F126" t="s">
        <v>289</v>
      </c>
      <c r="G126" t="str">
        <f>"201510000162"</f>
        <v>201510000162</v>
      </c>
      <c r="H126" t="s">
        <v>290</v>
      </c>
      <c r="I126">
        <v>150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T126">
        <v>2</v>
      </c>
      <c r="U126" t="s">
        <v>291</v>
      </c>
    </row>
    <row r="127" spans="1:21" x14ac:dyDescent="0.25">
      <c r="H127" t="s">
        <v>127</v>
      </c>
    </row>
    <row r="128" spans="1:21" x14ac:dyDescent="0.25">
      <c r="A128">
        <v>61</v>
      </c>
      <c r="B128">
        <v>8881</v>
      </c>
      <c r="C128" t="s">
        <v>292</v>
      </c>
      <c r="D128" t="s">
        <v>293</v>
      </c>
      <c r="E128" t="s">
        <v>294</v>
      </c>
      <c r="F128" t="s">
        <v>295</v>
      </c>
      <c r="G128" t="str">
        <f>"201511028898"</f>
        <v>201511028898</v>
      </c>
      <c r="H128" t="s">
        <v>290</v>
      </c>
      <c r="I128">
        <v>150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T128">
        <v>2</v>
      </c>
      <c r="U128" t="s">
        <v>291</v>
      </c>
    </row>
    <row r="129" spans="1:21" x14ac:dyDescent="0.25">
      <c r="H129" t="s">
        <v>118</v>
      </c>
    </row>
    <row r="130" spans="1:21" x14ac:dyDescent="0.25">
      <c r="A130">
        <v>62</v>
      </c>
      <c r="B130">
        <v>8301</v>
      </c>
      <c r="C130" t="s">
        <v>296</v>
      </c>
      <c r="D130" t="s">
        <v>297</v>
      </c>
      <c r="E130" t="s">
        <v>298</v>
      </c>
      <c r="F130" t="s">
        <v>299</v>
      </c>
      <c r="G130" t="str">
        <f>"00071523"</f>
        <v>00071523</v>
      </c>
      <c r="H130" t="s">
        <v>300</v>
      </c>
      <c r="I130">
        <v>0</v>
      </c>
      <c r="J130">
        <v>50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T130">
        <v>2</v>
      </c>
      <c r="U130" t="s">
        <v>301</v>
      </c>
    </row>
    <row r="131" spans="1:21" x14ac:dyDescent="0.25">
      <c r="H131" t="s">
        <v>302</v>
      </c>
    </row>
    <row r="132" spans="1:21" x14ac:dyDescent="0.25">
      <c r="A132">
        <v>63</v>
      </c>
      <c r="B132">
        <v>1992</v>
      </c>
      <c r="C132" t="s">
        <v>303</v>
      </c>
      <c r="D132" t="s">
        <v>304</v>
      </c>
      <c r="E132" t="s">
        <v>20</v>
      </c>
      <c r="F132" t="s">
        <v>305</v>
      </c>
      <c r="G132" t="str">
        <f>"200911000064"</f>
        <v>200911000064</v>
      </c>
      <c r="H132" t="s">
        <v>306</v>
      </c>
      <c r="I132">
        <v>150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T132">
        <v>2</v>
      </c>
      <c r="U132" t="s">
        <v>307</v>
      </c>
    </row>
    <row r="133" spans="1:21" x14ac:dyDescent="0.25">
      <c r="H133" t="s">
        <v>308</v>
      </c>
    </row>
    <row r="134" spans="1:21" x14ac:dyDescent="0.25">
      <c r="A134">
        <v>64</v>
      </c>
      <c r="B134">
        <v>1203</v>
      </c>
      <c r="C134" t="s">
        <v>309</v>
      </c>
      <c r="D134" t="s">
        <v>310</v>
      </c>
      <c r="E134" t="s">
        <v>311</v>
      </c>
      <c r="F134" t="s">
        <v>312</v>
      </c>
      <c r="G134" t="str">
        <f>"00023360"</f>
        <v>00023360</v>
      </c>
      <c r="H134" t="s">
        <v>306</v>
      </c>
      <c r="I134">
        <v>150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T134">
        <v>2</v>
      </c>
      <c r="U134" t="s">
        <v>307</v>
      </c>
    </row>
    <row r="135" spans="1:21" x14ac:dyDescent="0.25">
      <c r="H135" t="s">
        <v>313</v>
      </c>
    </row>
    <row r="136" spans="1:21" x14ac:dyDescent="0.25">
      <c r="A136">
        <v>65</v>
      </c>
      <c r="B136">
        <v>5993</v>
      </c>
      <c r="C136" t="s">
        <v>314</v>
      </c>
      <c r="D136" t="s">
        <v>315</v>
      </c>
      <c r="E136" t="s">
        <v>316</v>
      </c>
      <c r="F136" t="s">
        <v>317</v>
      </c>
      <c r="G136" t="str">
        <f>"201409000796"</f>
        <v>201409000796</v>
      </c>
      <c r="H136" t="s">
        <v>318</v>
      </c>
      <c r="I136">
        <v>150</v>
      </c>
      <c r="J136">
        <v>30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T136">
        <v>2</v>
      </c>
      <c r="U136" t="s">
        <v>319</v>
      </c>
    </row>
    <row r="137" spans="1:21" x14ac:dyDescent="0.25">
      <c r="H137" t="s">
        <v>320</v>
      </c>
    </row>
    <row r="138" spans="1:21" x14ac:dyDescent="0.25">
      <c r="A138">
        <v>66</v>
      </c>
      <c r="B138">
        <v>5502</v>
      </c>
      <c r="C138" t="s">
        <v>321</v>
      </c>
      <c r="D138" t="s">
        <v>72</v>
      </c>
      <c r="E138" t="s">
        <v>15</v>
      </c>
      <c r="F138" t="s">
        <v>322</v>
      </c>
      <c r="G138" t="str">
        <f>"200802006283"</f>
        <v>200802006283</v>
      </c>
      <c r="H138" t="s">
        <v>323</v>
      </c>
      <c r="I138">
        <v>0</v>
      </c>
      <c r="J138">
        <v>30</v>
      </c>
      <c r="K138">
        <v>30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T138">
        <v>2</v>
      </c>
      <c r="U138" t="s">
        <v>324</v>
      </c>
    </row>
    <row r="139" spans="1:21" x14ac:dyDescent="0.25">
      <c r="H139" t="s">
        <v>325</v>
      </c>
    </row>
    <row r="140" spans="1:21" x14ac:dyDescent="0.25">
      <c r="A140">
        <v>67</v>
      </c>
      <c r="B140">
        <v>3370</v>
      </c>
      <c r="C140" t="s">
        <v>326</v>
      </c>
      <c r="D140" t="s">
        <v>327</v>
      </c>
      <c r="E140" t="s">
        <v>48</v>
      </c>
      <c r="F140" t="s">
        <v>328</v>
      </c>
      <c r="G140" t="str">
        <f>"201511032228"</f>
        <v>201511032228</v>
      </c>
      <c r="H140">
        <v>1089</v>
      </c>
      <c r="I140">
        <v>0</v>
      </c>
      <c r="J140">
        <v>30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T140">
        <v>2</v>
      </c>
      <c r="U140">
        <v>1119</v>
      </c>
    </row>
    <row r="141" spans="1:21" x14ac:dyDescent="0.25">
      <c r="H141" t="s">
        <v>329</v>
      </c>
    </row>
    <row r="142" spans="1:21" x14ac:dyDescent="0.25">
      <c r="A142">
        <v>68</v>
      </c>
      <c r="B142">
        <v>10407</v>
      </c>
      <c r="C142" t="s">
        <v>330</v>
      </c>
      <c r="D142" t="s">
        <v>55</v>
      </c>
      <c r="E142" t="s">
        <v>246</v>
      </c>
      <c r="F142" t="s">
        <v>331</v>
      </c>
      <c r="G142" t="str">
        <f>"00079852"</f>
        <v>00079852</v>
      </c>
      <c r="H142">
        <v>1089</v>
      </c>
      <c r="I142">
        <v>0</v>
      </c>
      <c r="J142">
        <v>30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T142">
        <v>2</v>
      </c>
      <c r="U142">
        <v>1119</v>
      </c>
    </row>
    <row r="143" spans="1:21" x14ac:dyDescent="0.25">
      <c r="H143" t="s">
        <v>332</v>
      </c>
    </row>
    <row r="144" spans="1:21" x14ac:dyDescent="0.25">
      <c r="A144">
        <v>69</v>
      </c>
      <c r="B144">
        <v>6008</v>
      </c>
      <c r="C144" t="s">
        <v>333</v>
      </c>
      <c r="D144" t="s">
        <v>33</v>
      </c>
      <c r="E144" t="s">
        <v>222</v>
      </c>
      <c r="F144" t="s">
        <v>334</v>
      </c>
      <c r="G144" t="str">
        <f>"201511036836"</f>
        <v>201511036836</v>
      </c>
      <c r="H144">
        <v>1089</v>
      </c>
      <c r="I144">
        <v>0</v>
      </c>
      <c r="J144">
        <v>30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T144">
        <v>2</v>
      </c>
      <c r="U144">
        <v>1119</v>
      </c>
    </row>
    <row r="145" spans="1:21" x14ac:dyDescent="0.25">
      <c r="H145" t="s">
        <v>335</v>
      </c>
    </row>
    <row r="146" spans="1:21" x14ac:dyDescent="0.25">
      <c r="A146">
        <v>70</v>
      </c>
      <c r="B146">
        <v>438</v>
      </c>
      <c r="C146" t="s">
        <v>336</v>
      </c>
      <c r="D146" t="s">
        <v>304</v>
      </c>
      <c r="E146" t="s">
        <v>222</v>
      </c>
      <c r="F146" t="s">
        <v>337</v>
      </c>
      <c r="G146" t="str">
        <f>"00029813"</f>
        <v>00029813</v>
      </c>
      <c r="H146">
        <v>1089</v>
      </c>
      <c r="I146">
        <v>0</v>
      </c>
      <c r="J146">
        <v>30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T146">
        <v>2</v>
      </c>
      <c r="U146">
        <v>1119</v>
      </c>
    </row>
    <row r="147" spans="1:21" x14ac:dyDescent="0.25">
      <c r="H147" t="s">
        <v>338</v>
      </c>
    </row>
    <row r="148" spans="1:21" x14ac:dyDescent="0.25">
      <c r="A148">
        <v>71</v>
      </c>
      <c r="B148">
        <v>6855</v>
      </c>
      <c r="C148" t="s">
        <v>339</v>
      </c>
      <c r="D148" t="s">
        <v>82</v>
      </c>
      <c r="E148" t="s">
        <v>222</v>
      </c>
      <c r="F148" t="s">
        <v>340</v>
      </c>
      <c r="G148" t="str">
        <f>"201103000271"</f>
        <v>201103000271</v>
      </c>
      <c r="H148" t="s">
        <v>341</v>
      </c>
      <c r="I148">
        <v>0</v>
      </c>
      <c r="J148">
        <v>30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T148">
        <v>2</v>
      </c>
      <c r="U148" t="s">
        <v>342</v>
      </c>
    </row>
    <row r="149" spans="1:21" x14ac:dyDescent="0.25">
      <c r="H149" t="s">
        <v>343</v>
      </c>
    </row>
    <row r="150" spans="1:21" x14ac:dyDescent="0.25">
      <c r="A150">
        <v>72</v>
      </c>
      <c r="B150">
        <v>9975</v>
      </c>
      <c r="C150" t="s">
        <v>344</v>
      </c>
      <c r="D150" t="s">
        <v>345</v>
      </c>
      <c r="E150" t="s">
        <v>222</v>
      </c>
      <c r="F150" t="s">
        <v>346</v>
      </c>
      <c r="G150" t="str">
        <f>"201511043616"</f>
        <v>201511043616</v>
      </c>
      <c r="H150">
        <v>935</v>
      </c>
      <c r="I150">
        <v>150</v>
      </c>
      <c r="J150">
        <v>30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T150">
        <v>2</v>
      </c>
      <c r="U150">
        <v>1115</v>
      </c>
    </row>
    <row r="151" spans="1:21" x14ac:dyDescent="0.25">
      <c r="H151" t="s">
        <v>347</v>
      </c>
    </row>
    <row r="152" spans="1:21" x14ac:dyDescent="0.25">
      <c r="A152">
        <v>73</v>
      </c>
      <c r="B152">
        <v>10264</v>
      </c>
      <c r="C152" t="s">
        <v>348</v>
      </c>
      <c r="D152" t="s">
        <v>168</v>
      </c>
      <c r="E152" t="s">
        <v>349</v>
      </c>
      <c r="F152" t="s">
        <v>350</v>
      </c>
      <c r="G152" t="str">
        <f>"201511004566"</f>
        <v>201511004566</v>
      </c>
      <c r="H152" t="s">
        <v>22</v>
      </c>
      <c r="I152">
        <v>0</v>
      </c>
      <c r="J152">
        <v>30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T152">
        <v>2</v>
      </c>
      <c r="U152" t="s">
        <v>351</v>
      </c>
    </row>
    <row r="153" spans="1:21" x14ac:dyDescent="0.25">
      <c r="H153" t="s">
        <v>352</v>
      </c>
    </row>
    <row r="154" spans="1:21" x14ac:dyDescent="0.25">
      <c r="A154">
        <v>74</v>
      </c>
      <c r="B154">
        <v>5563</v>
      </c>
      <c r="C154" t="s">
        <v>353</v>
      </c>
      <c r="D154" t="s">
        <v>14</v>
      </c>
      <c r="E154" t="s">
        <v>73</v>
      </c>
      <c r="F154" t="s">
        <v>354</v>
      </c>
      <c r="G154" t="str">
        <f>"201406011576"</f>
        <v>201406011576</v>
      </c>
      <c r="H154" t="s">
        <v>22</v>
      </c>
      <c r="I154">
        <v>0</v>
      </c>
      <c r="J154">
        <v>30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T154">
        <v>2</v>
      </c>
      <c r="U154" t="s">
        <v>351</v>
      </c>
    </row>
    <row r="155" spans="1:21" x14ac:dyDescent="0.25">
      <c r="H155" t="s">
        <v>355</v>
      </c>
    </row>
    <row r="156" spans="1:21" x14ac:dyDescent="0.25">
      <c r="A156">
        <v>75</v>
      </c>
      <c r="B156">
        <v>4042</v>
      </c>
      <c r="C156" t="s">
        <v>356</v>
      </c>
      <c r="D156" t="s">
        <v>26</v>
      </c>
      <c r="E156" t="s">
        <v>222</v>
      </c>
      <c r="F156" t="s">
        <v>357</v>
      </c>
      <c r="G156" t="str">
        <f>"00024313"</f>
        <v>00024313</v>
      </c>
      <c r="H156" t="s">
        <v>358</v>
      </c>
      <c r="I156">
        <v>150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T156">
        <v>2</v>
      </c>
      <c r="U156" t="s">
        <v>359</v>
      </c>
    </row>
    <row r="157" spans="1:21" x14ac:dyDescent="0.25">
      <c r="H157" t="s">
        <v>360</v>
      </c>
    </row>
    <row r="158" spans="1:21" x14ac:dyDescent="0.25">
      <c r="A158">
        <v>76</v>
      </c>
      <c r="B158">
        <v>8906</v>
      </c>
      <c r="C158" t="s">
        <v>361</v>
      </c>
      <c r="D158" t="s">
        <v>72</v>
      </c>
      <c r="E158" t="s">
        <v>48</v>
      </c>
      <c r="F158" t="s">
        <v>362</v>
      </c>
      <c r="G158" t="str">
        <f>"201511038598"</f>
        <v>201511038598</v>
      </c>
      <c r="H158">
        <v>1078</v>
      </c>
      <c r="I158">
        <v>0</v>
      </c>
      <c r="J158">
        <v>30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T158">
        <v>2</v>
      </c>
      <c r="U158">
        <v>1108</v>
      </c>
    </row>
    <row r="159" spans="1:21" x14ac:dyDescent="0.25">
      <c r="H159" t="s">
        <v>363</v>
      </c>
    </row>
    <row r="160" spans="1:21" x14ac:dyDescent="0.25">
      <c r="A160">
        <v>77</v>
      </c>
      <c r="B160">
        <v>6926</v>
      </c>
      <c r="C160" t="s">
        <v>364</v>
      </c>
      <c r="D160" t="s">
        <v>365</v>
      </c>
      <c r="E160" t="s">
        <v>100</v>
      </c>
      <c r="F160" t="s">
        <v>366</v>
      </c>
      <c r="G160" t="str">
        <f>"201511028691"</f>
        <v>201511028691</v>
      </c>
      <c r="H160" t="s">
        <v>300</v>
      </c>
      <c r="I160">
        <v>0</v>
      </c>
      <c r="J160">
        <v>30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T160">
        <v>2</v>
      </c>
      <c r="U160" t="s">
        <v>367</v>
      </c>
    </row>
    <row r="161" spans="1:21" x14ac:dyDescent="0.25">
      <c r="H161" t="s">
        <v>368</v>
      </c>
    </row>
    <row r="162" spans="1:21" x14ac:dyDescent="0.25">
      <c r="A162">
        <v>78</v>
      </c>
      <c r="B162">
        <v>8384</v>
      </c>
      <c r="C162" t="s">
        <v>369</v>
      </c>
      <c r="D162" t="s">
        <v>370</v>
      </c>
      <c r="E162" t="s">
        <v>371</v>
      </c>
      <c r="F162" t="s">
        <v>372</v>
      </c>
      <c r="G162" t="str">
        <f>"201510002916"</f>
        <v>201510002916</v>
      </c>
      <c r="H162" t="s">
        <v>300</v>
      </c>
      <c r="I162">
        <v>0</v>
      </c>
      <c r="J162">
        <v>30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T162">
        <v>2</v>
      </c>
      <c r="U162" t="s">
        <v>367</v>
      </c>
    </row>
    <row r="163" spans="1:21" x14ac:dyDescent="0.25">
      <c r="H163" t="s">
        <v>373</v>
      </c>
    </row>
    <row r="164" spans="1:21" x14ac:dyDescent="0.25">
      <c r="A164">
        <v>79</v>
      </c>
      <c r="B164">
        <v>7793</v>
      </c>
      <c r="C164" t="s">
        <v>374</v>
      </c>
      <c r="D164" t="s">
        <v>327</v>
      </c>
      <c r="E164" t="s">
        <v>375</v>
      </c>
      <c r="F164" t="s">
        <v>376</v>
      </c>
      <c r="G164" t="str">
        <f>"201511007319"</f>
        <v>201511007319</v>
      </c>
      <c r="H164" t="s">
        <v>377</v>
      </c>
      <c r="I164">
        <v>150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T164">
        <v>3</v>
      </c>
      <c r="U164" t="s">
        <v>378</v>
      </c>
    </row>
    <row r="165" spans="1:21" x14ac:dyDescent="0.25">
      <c r="H165" t="s">
        <v>379</v>
      </c>
    </row>
    <row r="166" spans="1:21" x14ac:dyDescent="0.25">
      <c r="A166">
        <v>80</v>
      </c>
      <c r="B166">
        <v>2018</v>
      </c>
      <c r="C166" t="s">
        <v>380</v>
      </c>
      <c r="D166" t="s">
        <v>381</v>
      </c>
      <c r="E166" t="s">
        <v>38</v>
      </c>
      <c r="F166" t="s">
        <v>382</v>
      </c>
      <c r="G166" t="str">
        <f>"201511038517"</f>
        <v>201511038517</v>
      </c>
      <c r="H166" t="s">
        <v>377</v>
      </c>
      <c r="I166">
        <v>150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T166">
        <v>2</v>
      </c>
      <c r="U166" t="s">
        <v>378</v>
      </c>
    </row>
    <row r="167" spans="1:21" x14ac:dyDescent="0.25">
      <c r="H167" t="s">
        <v>383</v>
      </c>
    </row>
    <row r="168" spans="1:21" x14ac:dyDescent="0.25">
      <c r="A168">
        <v>81</v>
      </c>
      <c r="B168">
        <v>9435</v>
      </c>
      <c r="C168" t="s">
        <v>384</v>
      </c>
      <c r="D168" t="s">
        <v>385</v>
      </c>
      <c r="E168" t="s">
        <v>15</v>
      </c>
      <c r="F168" t="s">
        <v>386</v>
      </c>
      <c r="G168" t="str">
        <f>"201511016027"</f>
        <v>201511016027</v>
      </c>
      <c r="H168">
        <v>1100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T168">
        <v>2</v>
      </c>
      <c r="U168">
        <v>1100</v>
      </c>
    </row>
    <row r="169" spans="1:21" x14ac:dyDescent="0.25">
      <c r="H169" t="s">
        <v>387</v>
      </c>
    </row>
    <row r="170" spans="1:21" x14ac:dyDescent="0.25">
      <c r="A170">
        <v>82</v>
      </c>
      <c r="B170">
        <v>395</v>
      </c>
      <c r="C170" t="s">
        <v>388</v>
      </c>
      <c r="D170" t="s">
        <v>196</v>
      </c>
      <c r="E170" t="s">
        <v>389</v>
      </c>
      <c r="F170" t="s">
        <v>390</v>
      </c>
      <c r="G170" t="str">
        <f>"201511040385"</f>
        <v>201511040385</v>
      </c>
      <c r="H170">
        <v>1100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T170">
        <v>2</v>
      </c>
      <c r="U170">
        <v>1100</v>
      </c>
    </row>
    <row r="171" spans="1:21" x14ac:dyDescent="0.25">
      <c r="H171" t="s">
        <v>391</v>
      </c>
    </row>
    <row r="172" spans="1:21" x14ac:dyDescent="0.25">
      <c r="A172">
        <v>83</v>
      </c>
      <c r="B172">
        <v>1247</v>
      </c>
      <c r="C172" t="s">
        <v>392</v>
      </c>
      <c r="D172" t="s">
        <v>315</v>
      </c>
      <c r="E172" t="s">
        <v>223</v>
      </c>
      <c r="F172" t="s">
        <v>393</v>
      </c>
      <c r="G172" t="str">
        <f>"00079250"</f>
        <v>00079250</v>
      </c>
      <c r="H172">
        <v>1100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T172">
        <v>2</v>
      </c>
      <c r="U172">
        <v>1100</v>
      </c>
    </row>
    <row r="173" spans="1:21" x14ac:dyDescent="0.25">
      <c r="H173" t="s">
        <v>394</v>
      </c>
    </row>
    <row r="174" spans="1:21" x14ac:dyDescent="0.25">
      <c r="A174">
        <v>84</v>
      </c>
      <c r="B174">
        <v>4730</v>
      </c>
      <c r="C174" t="s">
        <v>395</v>
      </c>
      <c r="D174" t="s">
        <v>396</v>
      </c>
      <c r="E174" t="s">
        <v>241</v>
      </c>
      <c r="F174" t="s">
        <v>397</v>
      </c>
      <c r="G174" t="str">
        <f>"201511023183"</f>
        <v>201511023183</v>
      </c>
      <c r="H174">
        <v>1100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T174">
        <v>2</v>
      </c>
      <c r="U174">
        <v>1100</v>
      </c>
    </row>
    <row r="175" spans="1:21" x14ac:dyDescent="0.25">
      <c r="H175" t="s">
        <v>398</v>
      </c>
    </row>
    <row r="176" spans="1:21" x14ac:dyDescent="0.25">
      <c r="A176">
        <v>85</v>
      </c>
      <c r="B176">
        <v>2118</v>
      </c>
      <c r="C176" t="s">
        <v>399</v>
      </c>
      <c r="D176" t="s">
        <v>400</v>
      </c>
      <c r="E176" t="s">
        <v>371</v>
      </c>
      <c r="F176" t="s">
        <v>401</v>
      </c>
      <c r="G176" t="str">
        <f>"00028678"</f>
        <v>00028678</v>
      </c>
      <c r="H176">
        <v>1100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T176">
        <v>2</v>
      </c>
      <c r="U176">
        <v>1100</v>
      </c>
    </row>
    <row r="177" spans="1:21" x14ac:dyDescent="0.25">
      <c r="H177" t="s">
        <v>402</v>
      </c>
    </row>
    <row r="178" spans="1:21" x14ac:dyDescent="0.25">
      <c r="A178">
        <v>86</v>
      </c>
      <c r="B178">
        <v>5036</v>
      </c>
      <c r="C178" t="s">
        <v>403</v>
      </c>
      <c r="D178" t="s">
        <v>404</v>
      </c>
      <c r="E178" t="s">
        <v>186</v>
      </c>
      <c r="F178" t="s">
        <v>405</v>
      </c>
      <c r="G178" t="str">
        <f>"201511038077"</f>
        <v>201511038077</v>
      </c>
      <c r="H178">
        <v>1100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T178">
        <v>2</v>
      </c>
      <c r="U178">
        <v>1100</v>
      </c>
    </row>
    <row r="179" spans="1:21" x14ac:dyDescent="0.25">
      <c r="H179" t="s">
        <v>406</v>
      </c>
    </row>
    <row r="180" spans="1:21" x14ac:dyDescent="0.25">
      <c r="A180">
        <v>87</v>
      </c>
      <c r="B180">
        <v>7369</v>
      </c>
      <c r="C180" t="s">
        <v>407</v>
      </c>
      <c r="D180" t="s">
        <v>47</v>
      </c>
      <c r="E180" t="s">
        <v>38</v>
      </c>
      <c r="F180" t="s">
        <v>408</v>
      </c>
      <c r="G180" t="str">
        <f>"201512000087"</f>
        <v>201512000087</v>
      </c>
      <c r="H180">
        <v>1100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T180">
        <v>2</v>
      </c>
      <c r="U180">
        <v>1100</v>
      </c>
    </row>
    <row r="181" spans="1:21" x14ac:dyDescent="0.25">
      <c r="H181" t="s">
        <v>409</v>
      </c>
    </row>
    <row r="182" spans="1:21" x14ac:dyDescent="0.25">
      <c r="A182">
        <v>88</v>
      </c>
      <c r="B182">
        <v>8087</v>
      </c>
      <c r="C182" t="s">
        <v>410</v>
      </c>
      <c r="D182" t="s">
        <v>411</v>
      </c>
      <c r="E182" t="s">
        <v>412</v>
      </c>
      <c r="F182" t="s">
        <v>413</v>
      </c>
      <c r="G182" t="str">
        <f>"00083642"</f>
        <v>00083642</v>
      </c>
      <c r="H182">
        <v>1100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T182">
        <v>2</v>
      </c>
      <c r="U182">
        <v>1100</v>
      </c>
    </row>
    <row r="183" spans="1:21" x14ac:dyDescent="0.25">
      <c r="H183" t="s">
        <v>414</v>
      </c>
    </row>
    <row r="184" spans="1:21" x14ac:dyDescent="0.25">
      <c r="A184">
        <v>89</v>
      </c>
      <c r="B184">
        <v>9776</v>
      </c>
      <c r="C184" t="s">
        <v>415</v>
      </c>
      <c r="D184" t="s">
        <v>400</v>
      </c>
      <c r="E184" t="s">
        <v>48</v>
      </c>
      <c r="F184" t="s">
        <v>416</v>
      </c>
      <c r="G184" t="str">
        <f>"201511040092"</f>
        <v>201511040092</v>
      </c>
      <c r="H184">
        <v>1100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T184">
        <v>2</v>
      </c>
      <c r="U184">
        <v>1100</v>
      </c>
    </row>
    <row r="185" spans="1:21" x14ac:dyDescent="0.25">
      <c r="H185" t="s">
        <v>417</v>
      </c>
    </row>
    <row r="186" spans="1:21" x14ac:dyDescent="0.25">
      <c r="A186">
        <v>90</v>
      </c>
      <c r="B186">
        <v>9748</v>
      </c>
      <c r="C186" t="s">
        <v>418</v>
      </c>
      <c r="D186" t="s">
        <v>419</v>
      </c>
      <c r="E186" t="s">
        <v>56</v>
      </c>
      <c r="F186" t="s">
        <v>420</v>
      </c>
      <c r="G186" t="str">
        <f>"201511031259"</f>
        <v>201511031259</v>
      </c>
      <c r="H186">
        <v>1100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T186">
        <v>2</v>
      </c>
      <c r="U186">
        <v>1100</v>
      </c>
    </row>
    <row r="187" spans="1:21" x14ac:dyDescent="0.25">
      <c r="H187" t="s">
        <v>421</v>
      </c>
    </row>
    <row r="188" spans="1:21" x14ac:dyDescent="0.25">
      <c r="A188">
        <v>91</v>
      </c>
      <c r="B188">
        <v>7292</v>
      </c>
      <c r="C188" t="s">
        <v>422</v>
      </c>
      <c r="D188" t="s">
        <v>423</v>
      </c>
      <c r="E188" t="s">
        <v>281</v>
      </c>
      <c r="F188" t="s">
        <v>424</v>
      </c>
      <c r="G188" t="str">
        <f>"201511026335"</f>
        <v>201511026335</v>
      </c>
      <c r="H188">
        <v>1100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T188">
        <v>2</v>
      </c>
      <c r="U188">
        <v>1100</v>
      </c>
    </row>
    <row r="189" spans="1:21" x14ac:dyDescent="0.25">
      <c r="H189" t="s">
        <v>425</v>
      </c>
    </row>
    <row r="190" spans="1:21" x14ac:dyDescent="0.25">
      <c r="A190">
        <v>92</v>
      </c>
      <c r="B190">
        <v>1189</v>
      </c>
      <c r="C190" t="s">
        <v>426</v>
      </c>
      <c r="D190" t="s">
        <v>26</v>
      </c>
      <c r="E190" t="s">
        <v>15</v>
      </c>
      <c r="F190" t="s">
        <v>427</v>
      </c>
      <c r="G190" t="str">
        <f>"201502001097"</f>
        <v>201502001097</v>
      </c>
      <c r="H190">
        <v>1100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T190">
        <v>2</v>
      </c>
      <c r="U190">
        <v>1100</v>
      </c>
    </row>
    <row r="191" spans="1:21" x14ac:dyDescent="0.25">
      <c r="H191" t="s">
        <v>428</v>
      </c>
    </row>
    <row r="192" spans="1:21" x14ac:dyDescent="0.25">
      <c r="A192">
        <v>93</v>
      </c>
      <c r="B192">
        <v>6089</v>
      </c>
      <c r="C192" t="s">
        <v>429</v>
      </c>
      <c r="D192" t="s">
        <v>430</v>
      </c>
      <c r="E192" t="s">
        <v>431</v>
      </c>
      <c r="F192" t="s">
        <v>432</v>
      </c>
      <c r="G192" t="str">
        <f>"00021131"</f>
        <v>00021131</v>
      </c>
      <c r="H192">
        <v>1100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T192">
        <v>2</v>
      </c>
      <c r="U192">
        <v>1100</v>
      </c>
    </row>
    <row r="193" spans="1:21" x14ac:dyDescent="0.25">
      <c r="H193" t="s">
        <v>433</v>
      </c>
    </row>
    <row r="194" spans="1:21" x14ac:dyDescent="0.25">
      <c r="A194">
        <v>94</v>
      </c>
      <c r="B194">
        <v>1111</v>
      </c>
      <c r="C194" t="s">
        <v>434</v>
      </c>
      <c r="D194" t="s">
        <v>125</v>
      </c>
      <c r="E194" t="s">
        <v>100</v>
      </c>
      <c r="F194" t="s">
        <v>435</v>
      </c>
      <c r="G194" t="str">
        <f>"201511029511"</f>
        <v>201511029511</v>
      </c>
      <c r="H194">
        <v>1100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T194">
        <v>2</v>
      </c>
      <c r="U194">
        <v>1100</v>
      </c>
    </row>
    <row r="195" spans="1:21" x14ac:dyDescent="0.25">
      <c r="H195" t="s">
        <v>436</v>
      </c>
    </row>
    <row r="196" spans="1:21" x14ac:dyDescent="0.25">
      <c r="A196">
        <v>95</v>
      </c>
      <c r="B196">
        <v>7379</v>
      </c>
      <c r="C196" t="s">
        <v>437</v>
      </c>
      <c r="D196" t="s">
        <v>196</v>
      </c>
      <c r="E196" t="s">
        <v>438</v>
      </c>
      <c r="F196" t="s">
        <v>439</v>
      </c>
      <c r="G196" t="str">
        <f>"00039748"</f>
        <v>00039748</v>
      </c>
      <c r="H196">
        <v>1100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T196">
        <v>3</v>
      </c>
      <c r="U196">
        <v>1100</v>
      </c>
    </row>
    <row r="197" spans="1:21" x14ac:dyDescent="0.25">
      <c r="H197" t="s">
        <v>440</v>
      </c>
    </row>
    <row r="198" spans="1:21" x14ac:dyDescent="0.25">
      <c r="A198">
        <v>96</v>
      </c>
      <c r="B198">
        <v>8758</v>
      </c>
      <c r="C198" t="s">
        <v>441</v>
      </c>
      <c r="D198" t="s">
        <v>315</v>
      </c>
      <c r="E198" t="s">
        <v>442</v>
      </c>
      <c r="F198" t="s">
        <v>443</v>
      </c>
      <c r="G198" t="str">
        <f>"201511043635"</f>
        <v>201511043635</v>
      </c>
      <c r="H198">
        <v>1100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T198">
        <v>2</v>
      </c>
      <c r="U198">
        <v>1100</v>
      </c>
    </row>
    <row r="199" spans="1:21" x14ac:dyDescent="0.25">
      <c r="H199" t="s">
        <v>444</v>
      </c>
    </row>
    <row r="200" spans="1:21" x14ac:dyDescent="0.25">
      <c r="A200">
        <v>97</v>
      </c>
      <c r="B200">
        <v>8222</v>
      </c>
      <c r="C200" t="s">
        <v>445</v>
      </c>
      <c r="D200" t="s">
        <v>26</v>
      </c>
      <c r="E200" t="s">
        <v>446</v>
      </c>
      <c r="F200" t="s">
        <v>447</v>
      </c>
      <c r="G200" t="str">
        <f>"201511028396"</f>
        <v>201511028396</v>
      </c>
      <c r="H200">
        <v>1100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T200">
        <v>2</v>
      </c>
      <c r="U200">
        <v>1100</v>
      </c>
    </row>
    <row r="201" spans="1:21" x14ac:dyDescent="0.25">
      <c r="H201" t="s">
        <v>448</v>
      </c>
    </row>
    <row r="202" spans="1:21" x14ac:dyDescent="0.25">
      <c r="A202">
        <v>98</v>
      </c>
      <c r="B202">
        <v>3967</v>
      </c>
      <c r="C202" t="s">
        <v>449</v>
      </c>
      <c r="D202" t="s">
        <v>156</v>
      </c>
      <c r="E202" t="s">
        <v>179</v>
      </c>
      <c r="F202" t="s">
        <v>450</v>
      </c>
      <c r="G202" t="str">
        <f>"201511008940"</f>
        <v>201511008940</v>
      </c>
      <c r="H202">
        <v>1100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T202">
        <v>2</v>
      </c>
      <c r="U202">
        <v>1100</v>
      </c>
    </row>
    <row r="203" spans="1:21" x14ac:dyDescent="0.25">
      <c r="H203" t="s">
        <v>451</v>
      </c>
    </row>
    <row r="204" spans="1:21" x14ac:dyDescent="0.25">
      <c r="A204">
        <v>99</v>
      </c>
      <c r="B204">
        <v>4504</v>
      </c>
      <c r="C204" t="s">
        <v>452</v>
      </c>
      <c r="D204" t="s">
        <v>453</v>
      </c>
      <c r="E204" t="s">
        <v>105</v>
      </c>
      <c r="F204" t="s">
        <v>454</v>
      </c>
      <c r="G204" t="str">
        <f>"201511028202"</f>
        <v>201511028202</v>
      </c>
      <c r="H204">
        <v>1100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T204">
        <v>2</v>
      </c>
      <c r="U204">
        <v>1100</v>
      </c>
    </row>
    <row r="205" spans="1:21" x14ac:dyDescent="0.25">
      <c r="H205" t="s">
        <v>455</v>
      </c>
    </row>
    <row r="206" spans="1:21" x14ac:dyDescent="0.25">
      <c r="A206">
        <v>100</v>
      </c>
      <c r="B206">
        <v>2069</v>
      </c>
      <c r="C206" t="s">
        <v>456</v>
      </c>
      <c r="D206" t="s">
        <v>156</v>
      </c>
      <c r="E206" t="s">
        <v>222</v>
      </c>
      <c r="F206" t="s">
        <v>457</v>
      </c>
      <c r="G206" t="str">
        <f>"00020609"</f>
        <v>00020609</v>
      </c>
      <c r="H206">
        <v>1100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T206">
        <v>2</v>
      </c>
      <c r="U206">
        <v>1100</v>
      </c>
    </row>
    <row r="207" spans="1:21" x14ac:dyDescent="0.25">
      <c r="H207" t="s">
        <v>458</v>
      </c>
    </row>
    <row r="208" spans="1:21" x14ac:dyDescent="0.25">
      <c r="A208">
        <v>101</v>
      </c>
      <c r="B208">
        <v>8855</v>
      </c>
      <c r="C208" t="s">
        <v>459</v>
      </c>
      <c r="D208" t="s">
        <v>104</v>
      </c>
      <c r="E208" t="s">
        <v>38</v>
      </c>
      <c r="F208" t="s">
        <v>460</v>
      </c>
      <c r="G208" t="str">
        <f>"201501000542"</f>
        <v>201501000542</v>
      </c>
      <c r="H208">
        <v>1100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T208">
        <v>2</v>
      </c>
      <c r="U208">
        <v>1100</v>
      </c>
    </row>
    <row r="209" spans="1:21" x14ac:dyDescent="0.25">
      <c r="H209" t="s">
        <v>461</v>
      </c>
    </row>
    <row r="210" spans="1:21" x14ac:dyDescent="0.25">
      <c r="A210">
        <v>102</v>
      </c>
      <c r="B210">
        <v>1109</v>
      </c>
      <c r="C210" t="s">
        <v>462</v>
      </c>
      <c r="D210" t="s">
        <v>26</v>
      </c>
      <c r="E210" t="s">
        <v>463</v>
      </c>
      <c r="F210" t="s">
        <v>464</v>
      </c>
      <c r="G210" t="str">
        <f>"201511032910"</f>
        <v>201511032910</v>
      </c>
      <c r="H210">
        <v>1100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T210">
        <v>2</v>
      </c>
      <c r="U210">
        <v>1100</v>
      </c>
    </row>
    <row r="211" spans="1:21" x14ac:dyDescent="0.25">
      <c r="H211" t="s">
        <v>465</v>
      </c>
    </row>
    <row r="212" spans="1:21" x14ac:dyDescent="0.25">
      <c r="A212">
        <v>103</v>
      </c>
      <c r="B212">
        <v>8927</v>
      </c>
      <c r="C212" t="s">
        <v>466</v>
      </c>
      <c r="D212" t="s">
        <v>467</v>
      </c>
      <c r="E212" t="s">
        <v>468</v>
      </c>
      <c r="F212" t="s">
        <v>469</v>
      </c>
      <c r="G212" t="str">
        <f>"00024976"</f>
        <v>00024976</v>
      </c>
      <c r="H212">
        <v>1100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T212">
        <v>2</v>
      </c>
      <c r="U212">
        <v>1100</v>
      </c>
    </row>
    <row r="213" spans="1:21" x14ac:dyDescent="0.25">
      <c r="H213" t="s">
        <v>470</v>
      </c>
    </row>
    <row r="214" spans="1:21" x14ac:dyDescent="0.25">
      <c r="A214">
        <v>104</v>
      </c>
      <c r="B214">
        <v>9289</v>
      </c>
      <c r="C214" t="s">
        <v>471</v>
      </c>
      <c r="D214" t="s">
        <v>196</v>
      </c>
      <c r="E214" t="s">
        <v>134</v>
      </c>
      <c r="F214" t="s">
        <v>472</v>
      </c>
      <c r="G214" t="str">
        <f>"201511022770"</f>
        <v>201511022770</v>
      </c>
      <c r="H214">
        <v>1100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T214">
        <v>2</v>
      </c>
      <c r="U214">
        <v>1100</v>
      </c>
    </row>
    <row r="215" spans="1:21" x14ac:dyDescent="0.25">
      <c r="H215" t="s">
        <v>473</v>
      </c>
    </row>
    <row r="216" spans="1:21" x14ac:dyDescent="0.25">
      <c r="A216">
        <v>105</v>
      </c>
      <c r="B216">
        <v>3459</v>
      </c>
      <c r="C216" t="s">
        <v>474</v>
      </c>
      <c r="D216" t="s">
        <v>156</v>
      </c>
      <c r="E216" t="s">
        <v>223</v>
      </c>
      <c r="F216" t="s">
        <v>475</v>
      </c>
      <c r="G216" t="str">
        <f>"00086567"</f>
        <v>00086567</v>
      </c>
      <c r="H216">
        <v>1100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T216">
        <v>2</v>
      </c>
      <c r="U216">
        <v>1100</v>
      </c>
    </row>
    <row r="217" spans="1:21" x14ac:dyDescent="0.25">
      <c r="H217" t="s">
        <v>476</v>
      </c>
    </row>
    <row r="218" spans="1:21" x14ac:dyDescent="0.25">
      <c r="A218">
        <v>106</v>
      </c>
      <c r="B218">
        <v>7000</v>
      </c>
      <c r="C218" t="s">
        <v>477</v>
      </c>
      <c r="D218" t="s">
        <v>478</v>
      </c>
      <c r="E218" t="s">
        <v>479</v>
      </c>
      <c r="F218" t="s">
        <v>480</v>
      </c>
      <c r="G218" t="str">
        <f>"00049628"</f>
        <v>00049628</v>
      </c>
      <c r="H218">
        <v>1100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T218">
        <v>2</v>
      </c>
      <c r="U218">
        <v>1100</v>
      </c>
    </row>
    <row r="219" spans="1:21" x14ac:dyDescent="0.25">
      <c r="H219" t="s">
        <v>481</v>
      </c>
    </row>
    <row r="220" spans="1:21" x14ac:dyDescent="0.25">
      <c r="A220">
        <v>107</v>
      </c>
      <c r="B220">
        <v>6260</v>
      </c>
      <c r="C220" t="s">
        <v>482</v>
      </c>
      <c r="D220" t="s">
        <v>60</v>
      </c>
      <c r="E220" t="s">
        <v>483</v>
      </c>
      <c r="F220" t="s">
        <v>484</v>
      </c>
      <c r="G220" t="str">
        <f>"00021468"</f>
        <v>00021468</v>
      </c>
      <c r="H220">
        <v>1100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T220">
        <v>2</v>
      </c>
      <c r="U220">
        <v>1100</v>
      </c>
    </row>
    <row r="221" spans="1:21" x14ac:dyDescent="0.25">
      <c r="H221" t="s">
        <v>485</v>
      </c>
    </row>
    <row r="222" spans="1:21" x14ac:dyDescent="0.25">
      <c r="A222">
        <v>108</v>
      </c>
      <c r="B222">
        <v>6744</v>
      </c>
      <c r="C222" t="s">
        <v>486</v>
      </c>
      <c r="D222" t="s">
        <v>487</v>
      </c>
      <c r="E222" t="s">
        <v>488</v>
      </c>
      <c r="F222" t="s">
        <v>489</v>
      </c>
      <c r="G222" t="str">
        <f>"201511039766"</f>
        <v>201511039766</v>
      </c>
      <c r="H222">
        <v>1100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T222">
        <v>2</v>
      </c>
      <c r="U222">
        <v>1100</v>
      </c>
    </row>
    <row r="223" spans="1:21" x14ac:dyDescent="0.25">
      <c r="H223" t="s">
        <v>490</v>
      </c>
    </row>
    <row r="224" spans="1:21" x14ac:dyDescent="0.25">
      <c r="A224">
        <v>109</v>
      </c>
      <c r="B224">
        <v>5287</v>
      </c>
      <c r="C224" t="s">
        <v>491</v>
      </c>
      <c r="D224" t="s">
        <v>280</v>
      </c>
      <c r="E224" t="s">
        <v>492</v>
      </c>
      <c r="F224" t="s">
        <v>493</v>
      </c>
      <c r="G224" t="str">
        <f>"201511016656"</f>
        <v>201511016656</v>
      </c>
      <c r="H224">
        <v>1100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T224">
        <v>2</v>
      </c>
      <c r="U224">
        <v>1100</v>
      </c>
    </row>
    <row r="225" spans="1:21" x14ac:dyDescent="0.25">
      <c r="H225" t="s">
        <v>494</v>
      </c>
    </row>
    <row r="226" spans="1:21" x14ac:dyDescent="0.25">
      <c r="A226">
        <v>110</v>
      </c>
      <c r="B226">
        <v>3185</v>
      </c>
      <c r="C226" t="s">
        <v>495</v>
      </c>
      <c r="D226" t="s">
        <v>496</v>
      </c>
      <c r="E226" t="s">
        <v>497</v>
      </c>
      <c r="F226" t="s">
        <v>498</v>
      </c>
      <c r="G226" t="str">
        <f>"201511029010"</f>
        <v>201511029010</v>
      </c>
      <c r="H226">
        <v>1100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T226">
        <v>2</v>
      </c>
      <c r="U226">
        <v>1100</v>
      </c>
    </row>
    <row r="227" spans="1:21" x14ac:dyDescent="0.25">
      <c r="H227" t="s">
        <v>499</v>
      </c>
    </row>
    <row r="228" spans="1:21" x14ac:dyDescent="0.25">
      <c r="A228">
        <v>111</v>
      </c>
      <c r="B228">
        <v>6355</v>
      </c>
      <c r="C228" t="s">
        <v>500</v>
      </c>
      <c r="D228" t="s">
        <v>33</v>
      </c>
      <c r="E228" t="s">
        <v>501</v>
      </c>
      <c r="F228" t="s">
        <v>502</v>
      </c>
      <c r="G228" t="str">
        <f>"00003597"</f>
        <v>00003597</v>
      </c>
      <c r="H228">
        <v>1100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T228">
        <v>2</v>
      </c>
      <c r="U228">
        <v>1100</v>
      </c>
    </row>
    <row r="229" spans="1:21" x14ac:dyDescent="0.25">
      <c r="H229" t="s">
        <v>503</v>
      </c>
    </row>
    <row r="230" spans="1:21" x14ac:dyDescent="0.25">
      <c r="A230">
        <v>112</v>
      </c>
      <c r="B230">
        <v>6036</v>
      </c>
      <c r="C230" t="s">
        <v>504</v>
      </c>
      <c r="D230" t="s">
        <v>72</v>
      </c>
      <c r="E230" t="s">
        <v>505</v>
      </c>
      <c r="F230" t="s">
        <v>506</v>
      </c>
      <c r="G230" t="str">
        <f>"201512004664"</f>
        <v>201512004664</v>
      </c>
      <c r="H230">
        <v>1100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T230">
        <v>2</v>
      </c>
      <c r="U230">
        <v>1100</v>
      </c>
    </row>
    <row r="231" spans="1:21" x14ac:dyDescent="0.25">
      <c r="H231" t="s">
        <v>507</v>
      </c>
    </row>
    <row r="232" spans="1:21" x14ac:dyDescent="0.25">
      <c r="A232">
        <v>113</v>
      </c>
      <c r="B232">
        <v>9412</v>
      </c>
      <c r="C232" t="s">
        <v>508</v>
      </c>
      <c r="D232" t="s">
        <v>288</v>
      </c>
      <c r="E232" t="s">
        <v>509</v>
      </c>
      <c r="F232" t="s">
        <v>510</v>
      </c>
      <c r="G232" t="str">
        <f>"201511014736"</f>
        <v>201511014736</v>
      </c>
      <c r="H232">
        <v>1067</v>
      </c>
      <c r="I232">
        <v>0</v>
      </c>
      <c r="J232">
        <v>30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T232">
        <v>2</v>
      </c>
      <c r="U232">
        <v>1097</v>
      </c>
    </row>
    <row r="233" spans="1:21" x14ac:dyDescent="0.25">
      <c r="H233" t="s">
        <v>511</v>
      </c>
    </row>
    <row r="234" spans="1:21" x14ac:dyDescent="0.25">
      <c r="A234">
        <v>114</v>
      </c>
      <c r="B234">
        <v>6464</v>
      </c>
      <c r="C234" t="s">
        <v>512</v>
      </c>
      <c r="D234" t="s">
        <v>26</v>
      </c>
      <c r="E234" t="s">
        <v>48</v>
      </c>
      <c r="F234" t="s">
        <v>513</v>
      </c>
      <c r="G234" t="str">
        <f>"201511011362"</f>
        <v>201511011362</v>
      </c>
      <c r="H234">
        <v>1067</v>
      </c>
      <c r="I234">
        <v>0</v>
      </c>
      <c r="J234">
        <v>30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T234">
        <v>2</v>
      </c>
      <c r="U234">
        <v>1097</v>
      </c>
    </row>
    <row r="235" spans="1:21" x14ac:dyDescent="0.25">
      <c r="H235" t="s">
        <v>514</v>
      </c>
    </row>
    <row r="236" spans="1:21" x14ac:dyDescent="0.25">
      <c r="A236">
        <v>115</v>
      </c>
      <c r="B236">
        <v>3017</v>
      </c>
      <c r="C236" t="s">
        <v>515</v>
      </c>
      <c r="D236" t="s">
        <v>48</v>
      </c>
      <c r="E236" t="s">
        <v>516</v>
      </c>
      <c r="F236" t="s">
        <v>517</v>
      </c>
      <c r="G236" t="str">
        <f>"00044761"</f>
        <v>00044761</v>
      </c>
      <c r="H236">
        <v>1067</v>
      </c>
      <c r="I236">
        <v>0</v>
      </c>
      <c r="J236">
        <v>30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T236">
        <v>2</v>
      </c>
      <c r="U236">
        <v>1097</v>
      </c>
    </row>
    <row r="237" spans="1:21" x14ac:dyDescent="0.25">
      <c r="H237" t="s">
        <v>518</v>
      </c>
    </row>
    <row r="238" spans="1:21" x14ac:dyDescent="0.25">
      <c r="A238">
        <v>116</v>
      </c>
      <c r="B238">
        <v>6737</v>
      </c>
      <c r="C238" t="s">
        <v>519</v>
      </c>
      <c r="D238" t="s">
        <v>520</v>
      </c>
      <c r="E238" t="s">
        <v>521</v>
      </c>
      <c r="F238" t="s">
        <v>522</v>
      </c>
      <c r="G238" t="str">
        <f>"201511021700"</f>
        <v>201511021700</v>
      </c>
      <c r="H238" t="s">
        <v>523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T238">
        <v>2</v>
      </c>
      <c r="U238" t="s">
        <v>523</v>
      </c>
    </row>
    <row r="239" spans="1:21" x14ac:dyDescent="0.25">
      <c r="H239" t="s">
        <v>524</v>
      </c>
    </row>
    <row r="240" spans="1:21" x14ac:dyDescent="0.25">
      <c r="A240">
        <v>117</v>
      </c>
      <c r="B240">
        <v>4395</v>
      </c>
      <c r="C240" t="s">
        <v>525</v>
      </c>
      <c r="D240" t="s">
        <v>478</v>
      </c>
      <c r="E240" t="s">
        <v>56</v>
      </c>
      <c r="F240" t="s">
        <v>526</v>
      </c>
      <c r="G240" t="str">
        <f>"201511039540"</f>
        <v>201511039540</v>
      </c>
      <c r="H240">
        <v>946</v>
      </c>
      <c r="I240">
        <v>150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T240">
        <v>2</v>
      </c>
      <c r="U240">
        <v>1096</v>
      </c>
    </row>
    <row r="241" spans="1:21" x14ac:dyDescent="0.25">
      <c r="H241" t="s">
        <v>527</v>
      </c>
    </row>
    <row r="242" spans="1:21" x14ac:dyDescent="0.25">
      <c r="A242">
        <v>118</v>
      </c>
      <c r="B242">
        <v>5770</v>
      </c>
      <c r="C242" t="s">
        <v>528</v>
      </c>
      <c r="D242" t="s">
        <v>259</v>
      </c>
      <c r="E242" t="s">
        <v>492</v>
      </c>
      <c r="F242" t="s">
        <v>529</v>
      </c>
      <c r="G242" t="str">
        <f>"201511039328"</f>
        <v>201511039328</v>
      </c>
      <c r="H242">
        <v>1045</v>
      </c>
      <c r="I242">
        <v>0</v>
      </c>
      <c r="J242">
        <v>50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T242">
        <v>2</v>
      </c>
      <c r="U242">
        <v>1095</v>
      </c>
    </row>
    <row r="243" spans="1:21" x14ac:dyDescent="0.25">
      <c r="H243" t="s">
        <v>530</v>
      </c>
    </row>
    <row r="244" spans="1:21" x14ac:dyDescent="0.25">
      <c r="A244">
        <v>119</v>
      </c>
      <c r="B244">
        <v>8209</v>
      </c>
      <c r="C244" t="s">
        <v>531</v>
      </c>
      <c r="D244" t="s">
        <v>263</v>
      </c>
      <c r="E244" t="s">
        <v>532</v>
      </c>
      <c r="F244" t="s">
        <v>533</v>
      </c>
      <c r="G244" t="str">
        <f>"201511009911"</f>
        <v>201511009911</v>
      </c>
      <c r="H244">
        <v>1045</v>
      </c>
      <c r="I244">
        <v>0</v>
      </c>
      <c r="J244">
        <v>50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T244">
        <v>2</v>
      </c>
      <c r="U244">
        <v>1095</v>
      </c>
    </row>
    <row r="245" spans="1:21" x14ac:dyDescent="0.25">
      <c r="H245" t="s">
        <v>534</v>
      </c>
    </row>
    <row r="246" spans="1:21" x14ac:dyDescent="0.25">
      <c r="A246">
        <v>120</v>
      </c>
      <c r="B246">
        <v>8873</v>
      </c>
      <c r="C246" t="s">
        <v>535</v>
      </c>
      <c r="D246" t="s">
        <v>173</v>
      </c>
      <c r="E246" t="s">
        <v>186</v>
      </c>
      <c r="F246" t="s">
        <v>536</v>
      </c>
      <c r="G246" t="str">
        <f>"201511014646"</f>
        <v>201511014646</v>
      </c>
      <c r="H246" t="s">
        <v>29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T246">
        <v>3</v>
      </c>
      <c r="U246" t="s">
        <v>29</v>
      </c>
    </row>
    <row r="247" spans="1:21" x14ac:dyDescent="0.25">
      <c r="H247" t="s">
        <v>537</v>
      </c>
    </row>
    <row r="248" spans="1:21" x14ac:dyDescent="0.25">
      <c r="A248">
        <v>121</v>
      </c>
      <c r="B248">
        <v>939</v>
      </c>
      <c r="C248" t="s">
        <v>538</v>
      </c>
      <c r="D248" t="s">
        <v>539</v>
      </c>
      <c r="E248" t="s">
        <v>179</v>
      </c>
      <c r="F248" t="s">
        <v>540</v>
      </c>
      <c r="G248" t="str">
        <f>"00023825"</f>
        <v>00023825</v>
      </c>
      <c r="H248" t="s">
        <v>29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T248">
        <v>2</v>
      </c>
      <c r="U248" t="s">
        <v>29</v>
      </c>
    </row>
    <row r="249" spans="1:21" x14ac:dyDescent="0.25">
      <c r="H249" t="s">
        <v>541</v>
      </c>
    </row>
    <row r="250" spans="1:21" x14ac:dyDescent="0.25">
      <c r="A250">
        <v>122</v>
      </c>
      <c r="B250">
        <v>7643</v>
      </c>
      <c r="C250" t="s">
        <v>542</v>
      </c>
      <c r="D250" t="s">
        <v>38</v>
      </c>
      <c r="E250" t="s">
        <v>543</v>
      </c>
      <c r="F250" t="s">
        <v>544</v>
      </c>
      <c r="G250" t="str">
        <f>"00092188"</f>
        <v>00092188</v>
      </c>
      <c r="H250" t="s">
        <v>29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T250">
        <v>2</v>
      </c>
      <c r="U250" t="s">
        <v>29</v>
      </c>
    </row>
    <row r="251" spans="1:21" x14ac:dyDescent="0.25">
      <c r="H251" t="s">
        <v>545</v>
      </c>
    </row>
    <row r="252" spans="1:21" x14ac:dyDescent="0.25">
      <c r="A252">
        <v>123</v>
      </c>
      <c r="B252">
        <v>5019</v>
      </c>
      <c r="C252" t="s">
        <v>546</v>
      </c>
      <c r="D252" t="s">
        <v>33</v>
      </c>
      <c r="E252" t="s">
        <v>547</v>
      </c>
      <c r="F252" t="s">
        <v>548</v>
      </c>
      <c r="G252" t="str">
        <f>"00077939"</f>
        <v>00077939</v>
      </c>
      <c r="H252" t="s">
        <v>29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T252">
        <v>2</v>
      </c>
      <c r="U252" t="s">
        <v>29</v>
      </c>
    </row>
    <row r="253" spans="1:21" x14ac:dyDescent="0.25">
      <c r="H253" t="s">
        <v>549</v>
      </c>
    </row>
    <row r="254" spans="1:21" x14ac:dyDescent="0.25">
      <c r="A254">
        <v>124</v>
      </c>
      <c r="B254">
        <v>4363</v>
      </c>
      <c r="C254" t="s">
        <v>550</v>
      </c>
      <c r="D254" t="s">
        <v>551</v>
      </c>
      <c r="E254" t="s">
        <v>105</v>
      </c>
      <c r="F254" t="s">
        <v>552</v>
      </c>
      <c r="G254" t="str">
        <f>"00090729"</f>
        <v>00090729</v>
      </c>
      <c r="H254" t="s">
        <v>29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T254">
        <v>2</v>
      </c>
      <c r="U254" t="s">
        <v>29</v>
      </c>
    </row>
    <row r="255" spans="1:21" x14ac:dyDescent="0.25">
      <c r="H255" t="s">
        <v>553</v>
      </c>
    </row>
    <row r="256" spans="1:21" x14ac:dyDescent="0.25">
      <c r="A256">
        <v>125</v>
      </c>
      <c r="B256">
        <v>2218</v>
      </c>
      <c r="C256" t="s">
        <v>554</v>
      </c>
      <c r="D256" t="s">
        <v>555</v>
      </c>
      <c r="E256" t="s">
        <v>556</v>
      </c>
      <c r="F256" t="s">
        <v>557</v>
      </c>
      <c r="G256" t="str">
        <f>"00026831"</f>
        <v>00026831</v>
      </c>
      <c r="H256" t="s">
        <v>29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T256">
        <v>2</v>
      </c>
      <c r="U256" t="s">
        <v>29</v>
      </c>
    </row>
    <row r="257" spans="1:21" x14ac:dyDescent="0.25">
      <c r="H257" t="s">
        <v>118</v>
      </c>
    </row>
    <row r="258" spans="1:21" x14ac:dyDescent="0.25">
      <c r="A258">
        <v>126</v>
      </c>
      <c r="B258">
        <v>2291</v>
      </c>
      <c r="C258" t="s">
        <v>558</v>
      </c>
      <c r="D258" t="s">
        <v>42</v>
      </c>
      <c r="E258" t="s">
        <v>559</v>
      </c>
      <c r="F258" t="s">
        <v>560</v>
      </c>
      <c r="G258" t="str">
        <f>"00052330"</f>
        <v>00052330</v>
      </c>
      <c r="H258" t="s">
        <v>29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T258">
        <v>2</v>
      </c>
      <c r="U258" t="s">
        <v>29</v>
      </c>
    </row>
    <row r="259" spans="1:21" x14ac:dyDescent="0.25">
      <c r="H259" t="s">
        <v>561</v>
      </c>
    </row>
    <row r="260" spans="1:21" x14ac:dyDescent="0.25">
      <c r="A260">
        <v>127</v>
      </c>
      <c r="B260">
        <v>2868</v>
      </c>
      <c r="C260" t="s">
        <v>210</v>
      </c>
      <c r="D260" t="s">
        <v>327</v>
      </c>
      <c r="E260" t="s">
        <v>20</v>
      </c>
      <c r="F260" t="s">
        <v>562</v>
      </c>
      <c r="G260" t="str">
        <f>"201402007157"</f>
        <v>201402007157</v>
      </c>
      <c r="H260">
        <v>1023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70</v>
      </c>
      <c r="P260">
        <v>0</v>
      </c>
      <c r="Q260">
        <v>0</v>
      </c>
      <c r="T260">
        <v>2</v>
      </c>
      <c r="U260">
        <v>1093</v>
      </c>
    </row>
    <row r="261" spans="1:21" x14ac:dyDescent="0.25">
      <c r="H261" t="s">
        <v>563</v>
      </c>
    </row>
    <row r="262" spans="1:21" x14ac:dyDescent="0.25">
      <c r="A262">
        <v>128</v>
      </c>
      <c r="B262">
        <v>4687</v>
      </c>
      <c r="C262" t="s">
        <v>564</v>
      </c>
      <c r="D262" t="s">
        <v>26</v>
      </c>
      <c r="E262" t="s">
        <v>20</v>
      </c>
      <c r="F262" t="s">
        <v>565</v>
      </c>
      <c r="G262" t="str">
        <f>"201511010684"</f>
        <v>201511010684</v>
      </c>
      <c r="H262" t="s">
        <v>318</v>
      </c>
      <c r="I262">
        <v>150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T262">
        <v>2</v>
      </c>
      <c r="U262" t="s">
        <v>566</v>
      </c>
    </row>
    <row r="263" spans="1:21" x14ac:dyDescent="0.25">
      <c r="H263" t="s">
        <v>567</v>
      </c>
    </row>
    <row r="264" spans="1:21" x14ac:dyDescent="0.25">
      <c r="A264">
        <v>129</v>
      </c>
      <c r="B264">
        <v>628</v>
      </c>
      <c r="C264" t="s">
        <v>568</v>
      </c>
      <c r="D264" t="s">
        <v>26</v>
      </c>
      <c r="E264" t="s">
        <v>15</v>
      </c>
      <c r="F264" t="s">
        <v>569</v>
      </c>
      <c r="G264" t="str">
        <f>"00029368"</f>
        <v>00029368</v>
      </c>
      <c r="H264" t="s">
        <v>570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T264">
        <v>2</v>
      </c>
      <c r="U264" t="s">
        <v>570</v>
      </c>
    </row>
    <row r="265" spans="1:21" x14ac:dyDescent="0.25">
      <c r="H265" t="s">
        <v>571</v>
      </c>
    </row>
    <row r="266" spans="1:21" x14ac:dyDescent="0.25">
      <c r="A266">
        <v>130</v>
      </c>
      <c r="B266">
        <v>9854</v>
      </c>
      <c r="C266" t="s">
        <v>572</v>
      </c>
      <c r="D266" t="s">
        <v>72</v>
      </c>
      <c r="E266" t="s">
        <v>179</v>
      </c>
      <c r="F266" t="s">
        <v>573</v>
      </c>
      <c r="G266" t="str">
        <f>"201511007518"</f>
        <v>201511007518</v>
      </c>
      <c r="H266" t="s">
        <v>570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T266">
        <v>2</v>
      </c>
      <c r="U266" t="s">
        <v>570</v>
      </c>
    </row>
    <row r="267" spans="1:21" x14ac:dyDescent="0.25">
      <c r="H267" t="s">
        <v>574</v>
      </c>
    </row>
    <row r="268" spans="1:21" x14ac:dyDescent="0.25">
      <c r="A268">
        <v>131</v>
      </c>
      <c r="B268">
        <v>164</v>
      </c>
      <c r="C268" t="s">
        <v>575</v>
      </c>
      <c r="D268" t="s">
        <v>14</v>
      </c>
      <c r="E268" t="s">
        <v>186</v>
      </c>
      <c r="F268" t="s">
        <v>576</v>
      </c>
      <c r="G268" t="str">
        <f>"200801002915"</f>
        <v>200801002915</v>
      </c>
      <c r="H268" t="s">
        <v>577</v>
      </c>
      <c r="I268">
        <v>0</v>
      </c>
      <c r="J268">
        <v>50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T268">
        <v>2</v>
      </c>
      <c r="U268" t="s">
        <v>578</v>
      </c>
    </row>
    <row r="269" spans="1:21" x14ac:dyDescent="0.25">
      <c r="H269" t="s">
        <v>579</v>
      </c>
    </row>
    <row r="270" spans="1:21" x14ac:dyDescent="0.25">
      <c r="A270">
        <v>132</v>
      </c>
      <c r="B270">
        <v>7205</v>
      </c>
      <c r="C270" t="s">
        <v>580</v>
      </c>
      <c r="D270" t="s">
        <v>125</v>
      </c>
      <c r="E270" t="s">
        <v>56</v>
      </c>
      <c r="F270" t="s">
        <v>581</v>
      </c>
      <c r="G270" t="str">
        <f>"201601001419"</f>
        <v>201601001419</v>
      </c>
      <c r="H270">
        <v>1089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T270">
        <v>2</v>
      </c>
      <c r="U270">
        <v>1089</v>
      </c>
    </row>
    <row r="271" spans="1:21" x14ac:dyDescent="0.25">
      <c r="H271" t="s">
        <v>582</v>
      </c>
    </row>
    <row r="272" spans="1:21" x14ac:dyDescent="0.25">
      <c r="A272">
        <v>133</v>
      </c>
      <c r="B272">
        <v>1308</v>
      </c>
      <c r="C272" t="s">
        <v>583</v>
      </c>
      <c r="D272" t="s">
        <v>584</v>
      </c>
      <c r="E272" t="s">
        <v>585</v>
      </c>
      <c r="F272" t="s">
        <v>586</v>
      </c>
      <c r="G272" t="str">
        <f>"00026220"</f>
        <v>00026220</v>
      </c>
      <c r="H272">
        <v>1089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T272">
        <v>2</v>
      </c>
      <c r="U272">
        <v>1089</v>
      </c>
    </row>
    <row r="273" spans="1:21" x14ac:dyDescent="0.25">
      <c r="H273" t="s">
        <v>587</v>
      </c>
    </row>
    <row r="274" spans="1:21" x14ac:dyDescent="0.25">
      <c r="A274">
        <v>134</v>
      </c>
      <c r="B274">
        <v>913</v>
      </c>
      <c r="C274" t="s">
        <v>588</v>
      </c>
      <c r="D274" t="s">
        <v>315</v>
      </c>
      <c r="E274" t="s">
        <v>48</v>
      </c>
      <c r="F274" t="s">
        <v>589</v>
      </c>
      <c r="G274" t="str">
        <f>"201511020123"</f>
        <v>201511020123</v>
      </c>
      <c r="H274">
        <v>1089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T274">
        <v>2</v>
      </c>
      <c r="U274">
        <v>1089</v>
      </c>
    </row>
    <row r="275" spans="1:21" x14ac:dyDescent="0.25">
      <c r="H275" t="s">
        <v>590</v>
      </c>
    </row>
    <row r="276" spans="1:21" x14ac:dyDescent="0.25">
      <c r="A276">
        <v>135</v>
      </c>
      <c r="B276">
        <v>8491</v>
      </c>
      <c r="C276" t="s">
        <v>591</v>
      </c>
      <c r="D276" t="s">
        <v>592</v>
      </c>
      <c r="E276" t="s">
        <v>246</v>
      </c>
      <c r="F276" t="s">
        <v>593</v>
      </c>
      <c r="G276" t="str">
        <f>"201511022972"</f>
        <v>201511022972</v>
      </c>
      <c r="H276">
        <v>1089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T276">
        <v>2</v>
      </c>
      <c r="U276">
        <v>1089</v>
      </c>
    </row>
    <row r="277" spans="1:21" x14ac:dyDescent="0.25">
      <c r="H277" t="s">
        <v>594</v>
      </c>
    </row>
    <row r="278" spans="1:21" x14ac:dyDescent="0.25">
      <c r="A278">
        <v>136</v>
      </c>
      <c r="B278">
        <v>2729</v>
      </c>
      <c r="C278" t="s">
        <v>595</v>
      </c>
      <c r="D278" t="s">
        <v>596</v>
      </c>
      <c r="E278" t="s">
        <v>34</v>
      </c>
      <c r="F278" t="s">
        <v>597</v>
      </c>
      <c r="G278" t="str">
        <f>"201511031567"</f>
        <v>201511031567</v>
      </c>
      <c r="H278">
        <v>1089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T278">
        <v>2</v>
      </c>
      <c r="U278">
        <v>1089</v>
      </c>
    </row>
    <row r="279" spans="1:21" x14ac:dyDescent="0.25">
      <c r="H279" t="s">
        <v>598</v>
      </c>
    </row>
    <row r="280" spans="1:21" x14ac:dyDescent="0.25">
      <c r="A280">
        <v>137</v>
      </c>
      <c r="B280">
        <v>8756</v>
      </c>
      <c r="C280" t="s">
        <v>599</v>
      </c>
      <c r="D280" t="s">
        <v>72</v>
      </c>
      <c r="E280" t="s">
        <v>600</v>
      </c>
      <c r="F280" t="s">
        <v>601</v>
      </c>
      <c r="G280" t="str">
        <f>"201510004903"</f>
        <v>201510004903</v>
      </c>
      <c r="H280">
        <v>1089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T280">
        <v>2</v>
      </c>
      <c r="U280">
        <v>1089</v>
      </c>
    </row>
    <row r="281" spans="1:21" x14ac:dyDescent="0.25">
      <c r="H281" t="s">
        <v>602</v>
      </c>
    </row>
    <row r="282" spans="1:21" x14ac:dyDescent="0.25">
      <c r="A282">
        <v>138</v>
      </c>
      <c r="B282">
        <v>2441</v>
      </c>
      <c r="C282" t="s">
        <v>603</v>
      </c>
      <c r="D282" t="s">
        <v>38</v>
      </c>
      <c r="E282" t="s">
        <v>468</v>
      </c>
      <c r="F282" t="s">
        <v>604</v>
      </c>
      <c r="G282" t="str">
        <f>"00004518"</f>
        <v>00004518</v>
      </c>
      <c r="H282">
        <v>1089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T282">
        <v>2</v>
      </c>
      <c r="U282">
        <v>1089</v>
      </c>
    </row>
    <row r="283" spans="1:21" x14ac:dyDescent="0.25">
      <c r="H283" t="s">
        <v>605</v>
      </c>
    </row>
    <row r="284" spans="1:21" x14ac:dyDescent="0.25">
      <c r="A284">
        <v>139</v>
      </c>
      <c r="B284">
        <v>4310</v>
      </c>
      <c r="C284" t="s">
        <v>606</v>
      </c>
      <c r="D284" t="s">
        <v>47</v>
      </c>
      <c r="E284" t="s">
        <v>56</v>
      </c>
      <c r="F284" t="s">
        <v>607</v>
      </c>
      <c r="G284" t="str">
        <f>"201511016773"</f>
        <v>201511016773</v>
      </c>
      <c r="H284">
        <v>1089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T284">
        <v>2</v>
      </c>
      <c r="U284">
        <v>1089</v>
      </c>
    </row>
    <row r="285" spans="1:21" x14ac:dyDescent="0.25">
      <c r="H285" t="s">
        <v>608</v>
      </c>
    </row>
    <row r="286" spans="1:21" x14ac:dyDescent="0.25">
      <c r="A286">
        <v>140</v>
      </c>
      <c r="B286">
        <v>6980</v>
      </c>
      <c r="C286" t="s">
        <v>609</v>
      </c>
      <c r="D286" t="s">
        <v>610</v>
      </c>
      <c r="E286" t="s">
        <v>20</v>
      </c>
      <c r="F286" t="s">
        <v>611</v>
      </c>
      <c r="G286" t="str">
        <f>"200801010992"</f>
        <v>200801010992</v>
      </c>
      <c r="H286" t="s">
        <v>341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T286">
        <v>2</v>
      </c>
      <c r="U286" t="s">
        <v>341</v>
      </c>
    </row>
    <row r="287" spans="1:21" x14ac:dyDescent="0.25">
      <c r="H287" t="s">
        <v>612</v>
      </c>
    </row>
    <row r="288" spans="1:21" x14ac:dyDescent="0.25">
      <c r="A288">
        <v>141</v>
      </c>
      <c r="B288">
        <v>6980</v>
      </c>
      <c r="C288" t="s">
        <v>609</v>
      </c>
      <c r="D288" t="s">
        <v>610</v>
      </c>
      <c r="E288" t="s">
        <v>20</v>
      </c>
      <c r="F288" t="s">
        <v>611</v>
      </c>
      <c r="G288" t="str">
        <f>"200801010992"</f>
        <v>200801010992</v>
      </c>
      <c r="H288" t="s">
        <v>341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8</v>
      </c>
      <c r="S288">
        <v>839</v>
      </c>
      <c r="T288">
        <v>2</v>
      </c>
      <c r="U288" t="s">
        <v>341</v>
      </c>
    </row>
    <row r="289" spans="1:21" x14ac:dyDescent="0.25">
      <c r="H289" t="s">
        <v>612</v>
      </c>
    </row>
    <row r="290" spans="1:21" x14ac:dyDescent="0.25">
      <c r="A290">
        <v>142</v>
      </c>
      <c r="B290">
        <v>6849</v>
      </c>
      <c r="C290" t="s">
        <v>613</v>
      </c>
      <c r="D290" t="s">
        <v>26</v>
      </c>
      <c r="E290" t="s">
        <v>38</v>
      </c>
      <c r="F290" t="s">
        <v>614</v>
      </c>
      <c r="G290" t="str">
        <f>"00091104"</f>
        <v>00091104</v>
      </c>
      <c r="H290">
        <v>935</v>
      </c>
      <c r="I290">
        <v>150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T290">
        <v>2</v>
      </c>
      <c r="U290">
        <v>1085</v>
      </c>
    </row>
    <row r="291" spans="1:21" x14ac:dyDescent="0.25">
      <c r="H291" t="s">
        <v>615</v>
      </c>
    </row>
    <row r="292" spans="1:21" x14ac:dyDescent="0.25">
      <c r="A292">
        <v>143</v>
      </c>
      <c r="B292">
        <v>8333</v>
      </c>
      <c r="C292" t="s">
        <v>616</v>
      </c>
      <c r="D292" t="s">
        <v>26</v>
      </c>
      <c r="E292" t="s">
        <v>501</v>
      </c>
      <c r="F292" t="s">
        <v>617</v>
      </c>
      <c r="G292" t="str">
        <f>"201408000185"</f>
        <v>201408000185</v>
      </c>
      <c r="H292">
        <v>935</v>
      </c>
      <c r="I292">
        <v>150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T292">
        <v>2</v>
      </c>
      <c r="U292">
        <v>1085</v>
      </c>
    </row>
    <row r="293" spans="1:21" x14ac:dyDescent="0.25">
      <c r="H293" t="s">
        <v>618</v>
      </c>
    </row>
    <row r="294" spans="1:21" x14ac:dyDescent="0.25">
      <c r="A294">
        <v>144</v>
      </c>
      <c r="B294">
        <v>4999</v>
      </c>
      <c r="C294" t="s">
        <v>619</v>
      </c>
      <c r="D294" t="s">
        <v>47</v>
      </c>
      <c r="E294" t="s">
        <v>15</v>
      </c>
      <c r="F294" t="s">
        <v>620</v>
      </c>
      <c r="G294" t="str">
        <f>"201511014143"</f>
        <v>201511014143</v>
      </c>
      <c r="H294" t="s">
        <v>213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T294">
        <v>2</v>
      </c>
      <c r="U294" t="s">
        <v>213</v>
      </c>
    </row>
    <row r="295" spans="1:21" x14ac:dyDescent="0.25">
      <c r="H295" t="s">
        <v>621</v>
      </c>
    </row>
    <row r="296" spans="1:21" x14ac:dyDescent="0.25">
      <c r="A296">
        <v>145</v>
      </c>
      <c r="B296">
        <v>8157</v>
      </c>
      <c r="C296" t="s">
        <v>622</v>
      </c>
      <c r="D296" t="s">
        <v>478</v>
      </c>
      <c r="E296" t="s">
        <v>56</v>
      </c>
      <c r="F296" t="s">
        <v>623</v>
      </c>
      <c r="G296" t="str">
        <f>"201511028349"</f>
        <v>201511028349</v>
      </c>
      <c r="H296" t="s">
        <v>22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T296">
        <v>2</v>
      </c>
      <c r="U296" t="s">
        <v>22</v>
      </c>
    </row>
    <row r="297" spans="1:21" x14ac:dyDescent="0.25">
      <c r="H297" t="s">
        <v>624</v>
      </c>
    </row>
    <row r="298" spans="1:21" x14ac:dyDescent="0.25">
      <c r="A298">
        <v>146</v>
      </c>
      <c r="B298">
        <v>531</v>
      </c>
      <c r="C298" t="s">
        <v>625</v>
      </c>
      <c r="D298" t="s">
        <v>626</v>
      </c>
      <c r="E298" t="s">
        <v>15</v>
      </c>
      <c r="F298" t="s">
        <v>627</v>
      </c>
      <c r="G298" t="str">
        <f>"201511039532"</f>
        <v>201511039532</v>
      </c>
      <c r="H298" t="s">
        <v>22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T298">
        <v>3</v>
      </c>
      <c r="U298" t="s">
        <v>22</v>
      </c>
    </row>
    <row r="299" spans="1:21" x14ac:dyDescent="0.25">
      <c r="H299" t="s">
        <v>628</v>
      </c>
    </row>
    <row r="300" spans="1:21" x14ac:dyDescent="0.25">
      <c r="A300">
        <v>147</v>
      </c>
      <c r="B300">
        <v>4057</v>
      </c>
      <c r="C300" t="s">
        <v>629</v>
      </c>
      <c r="D300" t="s">
        <v>15</v>
      </c>
      <c r="E300" t="s">
        <v>48</v>
      </c>
      <c r="F300" t="s">
        <v>630</v>
      </c>
      <c r="G300" t="str">
        <f>"201505000058"</f>
        <v>201505000058</v>
      </c>
      <c r="H300" t="s">
        <v>22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T300">
        <v>3</v>
      </c>
      <c r="U300" t="s">
        <v>22</v>
      </c>
    </row>
    <row r="301" spans="1:21" x14ac:dyDescent="0.25">
      <c r="H301" t="s">
        <v>631</v>
      </c>
    </row>
    <row r="302" spans="1:21" x14ac:dyDescent="0.25">
      <c r="A302">
        <v>148</v>
      </c>
      <c r="B302">
        <v>2821</v>
      </c>
      <c r="C302" t="s">
        <v>632</v>
      </c>
      <c r="D302" t="s">
        <v>263</v>
      </c>
      <c r="E302" t="s">
        <v>15</v>
      </c>
      <c r="F302" t="s">
        <v>633</v>
      </c>
      <c r="G302" t="str">
        <f>"00031969"</f>
        <v>00031969</v>
      </c>
      <c r="H302" t="s">
        <v>22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T302">
        <v>2</v>
      </c>
      <c r="U302" t="s">
        <v>22</v>
      </c>
    </row>
    <row r="303" spans="1:21" x14ac:dyDescent="0.25">
      <c r="H303" t="s">
        <v>634</v>
      </c>
    </row>
    <row r="304" spans="1:21" x14ac:dyDescent="0.25">
      <c r="A304">
        <v>149</v>
      </c>
      <c r="B304">
        <v>4309</v>
      </c>
      <c r="C304" t="s">
        <v>635</v>
      </c>
      <c r="D304" t="s">
        <v>156</v>
      </c>
      <c r="E304" t="s">
        <v>543</v>
      </c>
      <c r="F304" t="s">
        <v>636</v>
      </c>
      <c r="G304" t="str">
        <f>"201511020163"</f>
        <v>201511020163</v>
      </c>
      <c r="H304" t="s">
        <v>22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T304">
        <v>2</v>
      </c>
      <c r="U304" t="s">
        <v>22</v>
      </c>
    </row>
    <row r="305" spans="1:21" x14ac:dyDescent="0.25">
      <c r="H305" t="s">
        <v>637</v>
      </c>
    </row>
    <row r="306" spans="1:21" x14ac:dyDescent="0.25">
      <c r="A306">
        <v>150</v>
      </c>
      <c r="B306">
        <v>9838</v>
      </c>
      <c r="C306" t="s">
        <v>638</v>
      </c>
      <c r="D306" t="s">
        <v>33</v>
      </c>
      <c r="E306" t="s">
        <v>48</v>
      </c>
      <c r="F306" t="s">
        <v>639</v>
      </c>
      <c r="G306" t="str">
        <f>"201511042279"</f>
        <v>201511042279</v>
      </c>
      <c r="H306" t="s">
        <v>22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T306">
        <v>2</v>
      </c>
      <c r="U306" t="s">
        <v>22</v>
      </c>
    </row>
    <row r="307" spans="1:21" x14ac:dyDescent="0.25">
      <c r="H307" t="s">
        <v>640</v>
      </c>
    </row>
    <row r="308" spans="1:21" x14ac:dyDescent="0.25">
      <c r="A308">
        <v>151</v>
      </c>
      <c r="B308">
        <v>5012</v>
      </c>
      <c r="C308" t="s">
        <v>641</v>
      </c>
      <c r="D308" t="s">
        <v>642</v>
      </c>
      <c r="E308" t="s">
        <v>38</v>
      </c>
      <c r="F308" t="s">
        <v>643</v>
      </c>
      <c r="G308" t="str">
        <f>"00075194"</f>
        <v>00075194</v>
      </c>
      <c r="H308" t="s">
        <v>644</v>
      </c>
      <c r="I308">
        <v>150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T308">
        <v>2</v>
      </c>
      <c r="U308" t="s">
        <v>645</v>
      </c>
    </row>
    <row r="309" spans="1:21" x14ac:dyDescent="0.25">
      <c r="H309" t="s">
        <v>646</v>
      </c>
    </row>
    <row r="310" spans="1:21" x14ac:dyDescent="0.25">
      <c r="A310">
        <v>152</v>
      </c>
      <c r="B310">
        <v>7808</v>
      </c>
      <c r="C310" t="s">
        <v>647</v>
      </c>
      <c r="D310" t="s">
        <v>648</v>
      </c>
      <c r="E310" t="s">
        <v>34</v>
      </c>
      <c r="F310" t="s">
        <v>649</v>
      </c>
      <c r="G310" t="str">
        <f>"00096467"</f>
        <v>00096467</v>
      </c>
      <c r="H310" t="s">
        <v>116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T310">
        <v>2</v>
      </c>
      <c r="U310" t="s">
        <v>116</v>
      </c>
    </row>
    <row r="311" spans="1:21" x14ac:dyDescent="0.25">
      <c r="H311">
        <v>839</v>
      </c>
    </row>
    <row r="312" spans="1:21" x14ac:dyDescent="0.25">
      <c r="A312">
        <v>153</v>
      </c>
      <c r="B312">
        <v>9155</v>
      </c>
      <c r="C312" t="s">
        <v>650</v>
      </c>
      <c r="D312" t="s">
        <v>651</v>
      </c>
      <c r="E312" t="s">
        <v>48</v>
      </c>
      <c r="F312" t="s">
        <v>652</v>
      </c>
      <c r="G312" t="str">
        <f>"201511026884"</f>
        <v>201511026884</v>
      </c>
      <c r="H312" t="s">
        <v>116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T312">
        <v>2</v>
      </c>
      <c r="U312" t="s">
        <v>116</v>
      </c>
    </row>
    <row r="313" spans="1:21" x14ac:dyDescent="0.25">
      <c r="H313" t="s">
        <v>653</v>
      </c>
    </row>
    <row r="314" spans="1:21" x14ac:dyDescent="0.25">
      <c r="A314">
        <v>154</v>
      </c>
      <c r="B314">
        <v>7796</v>
      </c>
      <c r="C314" t="s">
        <v>654</v>
      </c>
      <c r="D314" t="s">
        <v>655</v>
      </c>
      <c r="E314" t="s">
        <v>179</v>
      </c>
      <c r="F314" t="s">
        <v>656</v>
      </c>
      <c r="G314" t="str">
        <f>"201511020982"</f>
        <v>201511020982</v>
      </c>
      <c r="H314">
        <v>1078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T314">
        <v>2</v>
      </c>
      <c r="U314">
        <v>1078</v>
      </c>
    </row>
    <row r="315" spans="1:21" x14ac:dyDescent="0.25">
      <c r="H315" t="s">
        <v>657</v>
      </c>
    </row>
    <row r="316" spans="1:21" x14ac:dyDescent="0.25">
      <c r="A316">
        <v>155</v>
      </c>
      <c r="B316">
        <v>9489</v>
      </c>
      <c r="C316" t="s">
        <v>658</v>
      </c>
      <c r="D316" t="s">
        <v>14</v>
      </c>
      <c r="E316" t="s">
        <v>222</v>
      </c>
      <c r="F316" t="s">
        <v>659</v>
      </c>
      <c r="G316" t="str">
        <f>"201512000928"</f>
        <v>201512000928</v>
      </c>
      <c r="H316">
        <v>1078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T316">
        <v>2</v>
      </c>
      <c r="U316">
        <v>1078</v>
      </c>
    </row>
    <row r="317" spans="1:21" x14ac:dyDescent="0.25">
      <c r="H317" t="s">
        <v>660</v>
      </c>
    </row>
    <row r="318" spans="1:21" x14ac:dyDescent="0.25">
      <c r="A318">
        <v>156</v>
      </c>
      <c r="B318">
        <v>1057</v>
      </c>
      <c r="C318" t="s">
        <v>661</v>
      </c>
      <c r="D318" t="s">
        <v>14</v>
      </c>
      <c r="E318" t="s">
        <v>662</v>
      </c>
      <c r="F318" t="s">
        <v>663</v>
      </c>
      <c r="G318" t="str">
        <f>"201511032895"</f>
        <v>201511032895</v>
      </c>
      <c r="H318">
        <v>1078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T318">
        <v>2</v>
      </c>
      <c r="U318">
        <v>1078</v>
      </c>
    </row>
    <row r="319" spans="1:21" x14ac:dyDescent="0.25">
      <c r="H319" t="s">
        <v>664</v>
      </c>
    </row>
    <row r="320" spans="1:21" x14ac:dyDescent="0.25">
      <c r="A320">
        <v>157</v>
      </c>
      <c r="B320">
        <v>5191</v>
      </c>
      <c r="C320" t="s">
        <v>665</v>
      </c>
      <c r="D320" t="s">
        <v>327</v>
      </c>
      <c r="E320" t="s">
        <v>666</v>
      </c>
      <c r="F320" t="s">
        <v>667</v>
      </c>
      <c r="G320" t="str">
        <f>"201507005318"</f>
        <v>201507005318</v>
      </c>
      <c r="H320">
        <v>1078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T320">
        <v>2</v>
      </c>
      <c r="U320">
        <v>1078</v>
      </c>
    </row>
    <row r="321" spans="1:21" x14ac:dyDescent="0.25">
      <c r="H321" t="s">
        <v>668</v>
      </c>
    </row>
    <row r="322" spans="1:21" x14ac:dyDescent="0.25">
      <c r="A322">
        <v>158</v>
      </c>
      <c r="B322">
        <v>10366</v>
      </c>
      <c r="C322" t="s">
        <v>669</v>
      </c>
      <c r="D322" t="s">
        <v>246</v>
      </c>
      <c r="E322" t="s">
        <v>56</v>
      </c>
      <c r="F322" t="s">
        <v>670</v>
      </c>
      <c r="G322" t="str">
        <f>"00102505"</f>
        <v>00102505</v>
      </c>
      <c r="H322">
        <v>1078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T322">
        <v>2</v>
      </c>
      <c r="U322">
        <v>1078</v>
      </c>
    </row>
    <row r="323" spans="1:21" x14ac:dyDescent="0.25">
      <c r="H323" t="s">
        <v>671</v>
      </c>
    </row>
    <row r="324" spans="1:21" x14ac:dyDescent="0.25">
      <c r="A324">
        <v>159</v>
      </c>
      <c r="B324">
        <v>102</v>
      </c>
      <c r="C324" t="s">
        <v>672</v>
      </c>
      <c r="D324" t="s">
        <v>133</v>
      </c>
      <c r="E324" t="s">
        <v>179</v>
      </c>
      <c r="F324" t="s">
        <v>673</v>
      </c>
      <c r="G324" t="str">
        <f>"201510000706"</f>
        <v>201510000706</v>
      </c>
      <c r="H324">
        <v>1078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T324">
        <v>3</v>
      </c>
      <c r="U324">
        <v>1078</v>
      </c>
    </row>
    <row r="325" spans="1:21" x14ac:dyDescent="0.25">
      <c r="H325" t="s">
        <v>674</v>
      </c>
    </row>
    <row r="326" spans="1:21" x14ac:dyDescent="0.25">
      <c r="A326">
        <v>160</v>
      </c>
      <c r="B326">
        <v>9380</v>
      </c>
      <c r="C326" t="s">
        <v>675</v>
      </c>
      <c r="D326" t="s">
        <v>26</v>
      </c>
      <c r="E326" t="s">
        <v>676</v>
      </c>
      <c r="F326" t="s">
        <v>677</v>
      </c>
      <c r="G326" t="str">
        <f>"00081837"</f>
        <v>00081837</v>
      </c>
      <c r="H326" t="s">
        <v>678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T326">
        <v>2</v>
      </c>
      <c r="U326" t="s">
        <v>678</v>
      </c>
    </row>
    <row r="327" spans="1:21" x14ac:dyDescent="0.25">
      <c r="H327" t="s">
        <v>679</v>
      </c>
    </row>
    <row r="328" spans="1:21" x14ac:dyDescent="0.25">
      <c r="A328">
        <v>161</v>
      </c>
      <c r="B328">
        <v>2466</v>
      </c>
      <c r="C328" t="s">
        <v>680</v>
      </c>
      <c r="D328" t="s">
        <v>681</v>
      </c>
      <c r="E328" t="s">
        <v>38</v>
      </c>
      <c r="F328" t="s">
        <v>682</v>
      </c>
      <c r="G328" t="str">
        <f>"00022975"</f>
        <v>00022975</v>
      </c>
      <c r="H328" t="s">
        <v>683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T328">
        <v>2</v>
      </c>
      <c r="U328" t="s">
        <v>683</v>
      </c>
    </row>
    <row r="329" spans="1:21" x14ac:dyDescent="0.25">
      <c r="H329" t="s">
        <v>684</v>
      </c>
    </row>
    <row r="330" spans="1:21" x14ac:dyDescent="0.25">
      <c r="A330">
        <v>162</v>
      </c>
      <c r="B330">
        <v>5113</v>
      </c>
      <c r="C330" t="s">
        <v>685</v>
      </c>
      <c r="D330" t="s">
        <v>173</v>
      </c>
      <c r="E330" t="s">
        <v>686</v>
      </c>
      <c r="F330" t="s">
        <v>687</v>
      </c>
      <c r="G330" t="str">
        <f>"00044148"</f>
        <v>00044148</v>
      </c>
      <c r="H330">
        <v>1045</v>
      </c>
      <c r="I330">
        <v>0</v>
      </c>
      <c r="J330">
        <v>30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T330">
        <v>2</v>
      </c>
      <c r="U330">
        <v>1075</v>
      </c>
    </row>
    <row r="331" spans="1:21" x14ac:dyDescent="0.25">
      <c r="H331" t="s">
        <v>688</v>
      </c>
    </row>
    <row r="332" spans="1:21" x14ac:dyDescent="0.25">
      <c r="A332">
        <v>163</v>
      </c>
      <c r="B332">
        <v>7286</v>
      </c>
      <c r="C332" t="s">
        <v>689</v>
      </c>
      <c r="D332" t="s">
        <v>690</v>
      </c>
      <c r="E332" t="s">
        <v>691</v>
      </c>
      <c r="F332" t="s">
        <v>692</v>
      </c>
      <c r="G332" t="str">
        <f>"00015926"</f>
        <v>00015926</v>
      </c>
      <c r="H332">
        <v>1045</v>
      </c>
      <c r="I332">
        <v>0</v>
      </c>
      <c r="J332">
        <v>30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T332">
        <v>2</v>
      </c>
      <c r="U332">
        <v>1075</v>
      </c>
    </row>
    <row r="333" spans="1:21" x14ac:dyDescent="0.25">
      <c r="H333" t="s">
        <v>693</v>
      </c>
    </row>
    <row r="334" spans="1:21" x14ac:dyDescent="0.25">
      <c r="A334">
        <v>164</v>
      </c>
      <c r="B334">
        <v>6085</v>
      </c>
      <c r="C334" t="s">
        <v>694</v>
      </c>
      <c r="D334" t="s">
        <v>263</v>
      </c>
      <c r="E334" t="s">
        <v>222</v>
      </c>
      <c r="F334" t="s">
        <v>695</v>
      </c>
      <c r="G334" t="str">
        <f>"00072942"</f>
        <v>00072942</v>
      </c>
      <c r="H334">
        <v>1045</v>
      </c>
      <c r="I334">
        <v>0</v>
      </c>
      <c r="J334">
        <v>30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T334">
        <v>2</v>
      </c>
      <c r="U334">
        <v>1075</v>
      </c>
    </row>
    <row r="335" spans="1:21" x14ac:dyDescent="0.25">
      <c r="H335" t="s">
        <v>696</v>
      </c>
    </row>
    <row r="336" spans="1:21" x14ac:dyDescent="0.25">
      <c r="A336">
        <v>165</v>
      </c>
      <c r="B336">
        <v>7929</v>
      </c>
      <c r="C336" t="s">
        <v>697</v>
      </c>
      <c r="D336" t="s">
        <v>72</v>
      </c>
      <c r="E336" t="s">
        <v>698</v>
      </c>
      <c r="F336" t="s">
        <v>699</v>
      </c>
      <c r="G336" t="str">
        <f>"201511035495"</f>
        <v>201511035495</v>
      </c>
      <c r="H336" t="s">
        <v>700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T336">
        <v>2</v>
      </c>
      <c r="U336" t="s">
        <v>700</v>
      </c>
    </row>
    <row r="337" spans="1:21" x14ac:dyDescent="0.25">
      <c r="H337" t="s">
        <v>701</v>
      </c>
    </row>
    <row r="338" spans="1:21" x14ac:dyDescent="0.25">
      <c r="A338">
        <v>166</v>
      </c>
      <c r="B338">
        <v>7930</v>
      </c>
      <c r="C338" t="s">
        <v>702</v>
      </c>
      <c r="D338" t="s">
        <v>82</v>
      </c>
      <c r="E338" t="s">
        <v>48</v>
      </c>
      <c r="F338" t="s">
        <v>703</v>
      </c>
      <c r="G338" t="str">
        <f>"00029523"</f>
        <v>00029523</v>
      </c>
      <c r="H338" t="s">
        <v>700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T338">
        <v>2</v>
      </c>
      <c r="U338" t="s">
        <v>700</v>
      </c>
    </row>
    <row r="339" spans="1:21" x14ac:dyDescent="0.25">
      <c r="H339" t="s">
        <v>704</v>
      </c>
    </row>
    <row r="340" spans="1:21" x14ac:dyDescent="0.25">
      <c r="A340">
        <v>167</v>
      </c>
      <c r="B340">
        <v>2835</v>
      </c>
      <c r="C340" t="s">
        <v>705</v>
      </c>
      <c r="D340" t="s">
        <v>706</v>
      </c>
      <c r="E340" t="s">
        <v>38</v>
      </c>
      <c r="F340" t="s">
        <v>707</v>
      </c>
      <c r="G340" t="str">
        <f>"201511041361"</f>
        <v>201511041361</v>
      </c>
      <c r="H340" t="s">
        <v>300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T340">
        <v>2</v>
      </c>
      <c r="U340" t="s">
        <v>300</v>
      </c>
    </row>
    <row r="341" spans="1:21" x14ac:dyDescent="0.25">
      <c r="H341" t="s">
        <v>708</v>
      </c>
    </row>
    <row r="342" spans="1:21" x14ac:dyDescent="0.25">
      <c r="A342">
        <v>168</v>
      </c>
      <c r="B342">
        <v>4955</v>
      </c>
      <c r="C342" t="s">
        <v>709</v>
      </c>
      <c r="D342" t="s">
        <v>551</v>
      </c>
      <c r="E342" t="s">
        <v>100</v>
      </c>
      <c r="F342" t="s">
        <v>710</v>
      </c>
      <c r="G342" t="str">
        <f>"201511039463"</f>
        <v>201511039463</v>
      </c>
      <c r="H342" t="s">
        <v>300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T342">
        <v>2</v>
      </c>
      <c r="U342" t="s">
        <v>300</v>
      </c>
    </row>
    <row r="343" spans="1:21" x14ac:dyDescent="0.25">
      <c r="H343" t="s">
        <v>711</v>
      </c>
    </row>
    <row r="344" spans="1:21" x14ac:dyDescent="0.25">
      <c r="A344">
        <v>169</v>
      </c>
      <c r="B344">
        <v>3848</v>
      </c>
      <c r="C344" t="s">
        <v>712</v>
      </c>
      <c r="D344" t="s">
        <v>288</v>
      </c>
      <c r="E344" t="s">
        <v>15</v>
      </c>
      <c r="F344" t="s">
        <v>713</v>
      </c>
      <c r="G344" t="str">
        <f>"201511025913"</f>
        <v>201511025913</v>
      </c>
      <c r="H344" t="s">
        <v>300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T344">
        <v>2</v>
      </c>
      <c r="U344" t="s">
        <v>300</v>
      </c>
    </row>
    <row r="345" spans="1:21" x14ac:dyDescent="0.25">
      <c r="H345" t="s">
        <v>714</v>
      </c>
    </row>
    <row r="346" spans="1:21" x14ac:dyDescent="0.25">
      <c r="A346">
        <v>170</v>
      </c>
      <c r="B346">
        <v>3571</v>
      </c>
      <c r="C346" t="s">
        <v>715</v>
      </c>
      <c r="D346" t="s">
        <v>92</v>
      </c>
      <c r="E346" t="s">
        <v>716</v>
      </c>
      <c r="F346" t="s">
        <v>717</v>
      </c>
      <c r="G346" t="str">
        <f>"00050502"</f>
        <v>00050502</v>
      </c>
      <c r="H346" t="s">
        <v>300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T346">
        <v>2</v>
      </c>
      <c r="U346" t="s">
        <v>300</v>
      </c>
    </row>
    <row r="347" spans="1:21" x14ac:dyDescent="0.25">
      <c r="H347" t="s">
        <v>718</v>
      </c>
    </row>
    <row r="348" spans="1:21" x14ac:dyDescent="0.25">
      <c r="A348">
        <v>171</v>
      </c>
      <c r="B348">
        <v>9274</v>
      </c>
      <c r="C348" t="s">
        <v>719</v>
      </c>
      <c r="D348" t="s">
        <v>156</v>
      </c>
      <c r="E348" t="s">
        <v>48</v>
      </c>
      <c r="F348" t="s">
        <v>720</v>
      </c>
      <c r="G348" t="str">
        <f>"201511035203"</f>
        <v>201511035203</v>
      </c>
      <c r="H348" t="s">
        <v>300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T348">
        <v>2</v>
      </c>
      <c r="U348" t="s">
        <v>300</v>
      </c>
    </row>
    <row r="349" spans="1:21" x14ac:dyDescent="0.25">
      <c r="H349" t="s">
        <v>721</v>
      </c>
    </row>
    <row r="350" spans="1:21" x14ac:dyDescent="0.25">
      <c r="A350">
        <v>172</v>
      </c>
      <c r="B350">
        <v>10418</v>
      </c>
      <c r="C350" t="s">
        <v>722</v>
      </c>
      <c r="D350" t="s">
        <v>723</v>
      </c>
      <c r="E350" t="s">
        <v>34</v>
      </c>
      <c r="F350" t="s">
        <v>724</v>
      </c>
      <c r="G350" t="str">
        <f>"00098782"</f>
        <v>00098782</v>
      </c>
      <c r="H350" t="s">
        <v>300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T350">
        <v>2</v>
      </c>
      <c r="U350" t="s">
        <v>300</v>
      </c>
    </row>
    <row r="351" spans="1:21" x14ac:dyDescent="0.25">
      <c r="H351" t="s">
        <v>725</v>
      </c>
    </row>
    <row r="352" spans="1:21" x14ac:dyDescent="0.25">
      <c r="A352">
        <v>173</v>
      </c>
      <c r="B352">
        <v>202</v>
      </c>
      <c r="C352" t="s">
        <v>726</v>
      </c>
      <c r="D352" t="s">
        <v>38</v>
      </c>
      <c r="E352" t="s">
        <v>20</v>
      </c>
      <c r="F352" t="s">
        <v>727</v>
      </c>
      <c r="G352" t="str">
        <f>"201409004554"</f>
        <v>201409004554</v>
      </c>
      <c r="H352" t="s">
        <v>577</v>
      </c>
      <c r="I352">
        <v>0</v>
      </c>
      <c r="J352">
        <v>30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T352">
        <v>2</v>
      </c>
      <c r="U352" t="s">
        <v>728</v>
      </c>
    </row>
    <row r="353" spans="1:21" x14ac:dyDescent="0.25">
      <c r="H353" t="s">
        <v>729</v>
      </c>
    </row>
    <row r="354" spans="1:21" x14ac:dyDescent="0.25">
      <c r="A354">
        <v>174</v>
      </c>
      <c r="B354">
        <v>9019</v>
      </c>
      <c r="C354" t="s">
        <v>730</v>
      </c>
      <c r="D354" t="s">
        <v>263</v>
      </c>
      <c r="E354" t="s">
        <v>731</v>
      </c>
      <c r="F354" t="s">
        <v>732</v>
      </c>
      <c r="G354" t="str">
        <f>"00094001"</f>
        <v>00094001</v>
      </c>
      <c r="H354" t="s">
        <v>63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T354">
        <v>2</v>
      </c>
      <c r="U354" t="s">
        <v>63</v>
      </c>
    </row>
    <row r="355" spans="1:21" x14ac:dyDescent="0.25">
      <c r="H355" t="s">
        <v>733</v>
      </c>
    </row>
    <row r="356" spans="1:21" x14ac:dyDescent="0.25">
      <c r="A356">
        <v>175</v>
      </c>
      <c r="B356">
        <v>5321</v>
      </c>
      <c r="C356" t="s">
        <v>734</v>
      </c>
      <c r="D356" t="s">
        <v>190</v>
      </c>
      <c r="E356" t="s">
        <v>93</v>
      </c>
      <c r="F356" t="s">
        <v>735</v>
      </c>
      <c r="G356" t="str">
        <f>"201511041710"</f>
        <v>201511041710</v>
      </c>
      <c r="H356" t="s">
        <v>63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T356">
        <v>2</v>
      </c>
      <c r="U356" t="s">
        <v>63</v>
      </c>
    </row>
    <row r="357" spans="1:21" x14ac:dyDescent="0.25">
      <c r="H357" t="s">
        <v>736</v>
      </c>
    </row>
    <row r="358" spans="1:21" x14ac:dyDescent="0.25">
      <c r="A358">
        <v>176</v>
      </c>
      <c r="B358">
        <v>204</v>
      </c>
      <c r="C358" t="s">
        <v>737</v>
      </c>
      <c r="D358" t="s">
        <v>33</v>
      </c>
      <c r="E358" t="s">
        <v>20</v>
      </c>
      <c r="F358" t="s">
        <v>738</v>
      </c>
      <c r="G358" t="str">
        <f>"201511005956"</f>
        <v>201511005956</v>
      </c>
      <c r="H358" t="s">
        <v>152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T358">
        <v>2</v>
      </c>
      <c r="U358" t="s">
        <v>152</v>
      </c>
    </row>
    <row r="359" spans="1:21" x14ac:dyDescent="0.25">
      <c r="H359" t="s">
        <v>739</v>
      </c>
    </row>
    <row r="360" spans="1:21" x14ac:dyDescent="0.25">
      <c r="A360">
        <v>177</v>
      </c>
      <c r="B360">
        <v>6119</v>
      </c>
      <c r="C360" t="s">
        <v>740</v>
      </c>
      <c r="D360" t="s">
        <v>82</v>
      </c>
      <c r="E360" t="s">
        <v>48</v>
      </c>
      <c r="F360" t="s">
        <v>741</v>
      </c>
      <c r="G360" t="str">
        <f>"00075802"</f>
        <v>00075802</v>
      </c>
      <c r="H360">
        <v>1067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T360">
        <v>3</v>
      </c>
      <c r="U360">
        <v>1067</v>
      </c>
    </row>
    <row r="361" spans="1:21" x14ac:dyDescent="0.25">
      <c r="H361" t="s">
        <v>742</v>
      </c>
    </row>
    <row r="362" spans="1:21" x14ac:dyDescent="0.25">
      <c r="A362">
        <v>178</v>
      </c>
      <c r="B362">
        <v>9730</v>
      </c>
      <c r="C362" t="s">
        <v>743</v>
      </c>
      <c r="D362" t="s">
        <v>744</v>
      </c>
      <c r="E362" t="s">
        <v>56</v>
      </c>
      <c r="F362" t="s">
        <v>745</v>
      </c>
      <c r="G362" t="str">
        <f>"201511030680"</f>
        <v>201511030680</v>
      </c>
      <c r="H362">
        <v>1067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T362">
        <v>2</v>
      </c>
      <c r="U362">
        <v>1067</v>
      </c>
    </row>
    <row r="363" spans="1:21" x14ac:dyDescent="0.25">
      <c r="H363" t="s">
        <v>746</v>
      </c>
    </row>
    <row r="364" spans="1:21" x14ac:dyDescent="0.25">
      <c r="A364">
        <v>179</v>
      </c>
      <c r="B364">
        <v>9443</v>
      </c>
      <c r="C364" t="s">
        <v>747</v>
      </c>
      <c r="D364" t="s">
        <v>133</v>
      </c>
      <c r="E364" t="s">
        <v>748</v>
      </c>
      <c r="F364" t="s">
        <v>749</v>
      </c>
      <c r="G364" t="str">
        <f>"201511025995"</f>
        <v>201511025995</v>
      </c>
      <c r="H364">
        <v>1067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T364">
        <v>2</v>
      </c>
      <c r="U364">
        <v>1067</v>
      </c>
    </row>
    <row r="365" spans="1:21" x14ac:dyDescent="0.25">
      <c r="H365" t="s">
        <v>750</v>
      </c>
    </row>
    <row r="366" spans="1:21" x14ac:dyDescent="0.25">
      <c r="A366">
        <v>180</v>
      </c>
      <c r="B366">
        <v>4096</v>
      </c>
      <c r="C366" t="s">
        <v>580</v>
      </c>
      <c r="D366" t="s">
        <v>55</v>
      </c>
      <c r="E366" t="s">
        <v>134</v>
      </c>
      <c r="F366" t="s">
        <v>751</v>
      </c>
      <c r="G366" t="str">
        <f>"201511025367"</f>
        <v>201511025367</v>
      </c>
      <c r="H366">
        <v>1067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T366">
        <v>2</v>
      </c>
      <c r="U366">
        <v>1067</v>
      </c>
    </row>
    <row r="367" spans="1:21" x14ac:dyDescent="0.25">
      <c r="H367" t="s">
        <v>752</v>
      </c>
    </row>
    <row r="368" spans="1:21" x14ac:dyDescent="0.25">
      <c r="A368">
        <v>181</v>
      </c>
      <c r="B368">
        <v>4381</v>
      </c>
      <c r="C368" t="s">
        <v>753</v>
      </c>
      <c r="D368" t="s">
        <v>754</v>
      </c>
      <c r="E368" t="s">
        <v>755</v>
      </c>
      <c r="F368" t="s">
        <v>756</v>
      </c>
      <c r="G368" t="str">
        <f>"201511038689"</f>
        <v>201511038689</v>
      </c>
      <c r="H368">
        <v>1067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T368">
        <v>2</v>
      </c>
      <c r="U368">
        <v>1067</v>
      </c>
    </row>
    <row r="369" spans="1:21" x14ac:dyDescent="0.25">
      <c r="H369" t="s">
        <v>757</v>
      </c>
    </row>
    <row r="370" spans="1:21" x14ac:dyDescent="0.25">
      <c r="A370">
        <v>182</v>
      </c>
      <c r="B370">
        <v>8606</v>
      </c>
      <c r="C370" t="s">
        <v>758</v>
      </c>
      <c r="D370" t="s">
        <v>26</v>
      </c>
      <c r="E370" t="s">
        <v>56</v>
      </c>
      <c r="F370" t="s">
        <v>759</v>
      </c>
      <c r="G370" t="str">
        <f>"201511026749"</f>
        <v>201511026749</v>
      </c>
      <c r="H370" t="s">
        <v>207</v>
      </c>
      <c r="I370">
        <v>0</v>
      </c>
      <c r="J370">
        <v>30</v>
      </c>
      <c r="K370">
        <v>0</v>
      </c>
      <c r="L370">
        <v>30</v>
      </c>
      <c r="M370">
        <v>0</v>
      </c>
      <c r="N370">
        <v>0</v>
      </c>
      <c r="O370">
        <v>0</v>
      </c>
      <c r="P370">
        <v>0</v>
      </c>
      <c r="Q370">
        <v>0</v>
      </c>
      <c r="T370">
        <v>2</v>
      </c>
      <c r="U370" t="s">
        <v>760</v>
      </c>
    </row>
    <row r="371" spans="1:21" x14ac:dyDescent="0.25">
      <c r="H371" t="s">
        <v>761</v>
      </c>
    </row>
    <row r="372" spans="1:21" x14ac:dyDescent="0.25">
      <c r="A372">
        <v>183</v>
      </c>
      <c r="B372">
        <v>1571</v>
      </c>
      <c r="C372" t="s">
        <v>762</v>
      </c>
      <c r="D372" t="s">
        <v>245</v>
      </c>
      <c r="E372" t="s">
        <v>48</v>
      </c>
      <c r="F372" t="s">
        <v>763</v>
      </c>
      <c r="G372" t="str">
        <f>"201511030563"</f>
        <v>201511030563</v>
      </c>
      <c r="H372" t="s">
        <v>68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T372">
        <v>2</v>
      </c>
      <c r="U372" t="s">
        <v>68</v>
      </c>
    </row>
    <row r="373" spans="1:21" x14ac:dyDescent="0.25">
      <c r="H373" t="s">
        <v>764</v>
      </c>
    </row>
    <row r="374" spans="1:21" x14ac:dyDescent="0.25">
      <c r="A374">
        <v>184</v>
      </c>
      <c r="B374">
        <v>3712</v>
      </c>
      <c r="C374" t="s">
        <v>765</v>
      </c>
      <c r="D374" t="s">
        <v>766</v>
      </c>
      <c r="E374" t="s">
        <v>600</v>
      </c>
      <c r="F374" t="s">
        <v>767</v>
      </c>
      <c r="G374" t="str">
        <f>"00084219"</f>
        <v>00084219</v>
      </c>
      <c r="H374" t="s">
        <v>95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T374">
        <v>2</v>
      </c>
      <c r="U374" t="s">
        <v>95</v>
      </c>
    </row>
    <row r="375" spans="1:21" x14ac:dyDescent="0.25">
      <c r="H375" t="s">
        <v>768</v>
      </c>
    </row>
    <row r="376" spans="1:21" x14ac:dyDescent="0.25">
      <c r="A376">
        <v>185</v>
      </c>
      <c r="B376">
        <v>3149</v>
      </c>
      <c r="C376" t="s">
        <v>769</v>
      </c>
      <c r="D376" t="s">
        <v>156</v>
      </c>
      <c r="E376" t="s">
        <v>20</v>
      </c>
      <c r="F376" t="s">
        <v>770</v>
      </c>
      <c r="G376" t="str">
        <f>"201506002362"</f>
        <v>201506002362</v>
      </c>
      <c r="H376" t="s">
        <v>95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T376">
        <v>2</v>
      </c>
      <c r="U376" t="s">
        <v>95</v>
      </c>
    </row>
    <row r="377" spans="1:21" x14ac:dyDescent="0.25">
      <c r="H377" t="s">
        <v>771</v>
      </c>
    </row>
    <row r="378" spans="1:21" x14ac:dyDescent="0.25">
      <c r="A378">
        <v>186</v>
      </c>
      <c r="B378">
        <v>1787</v>
      </c>
      <c r="C378" t="s">
        <v>772</v>
      </c>
      <c r="D378" t="s">
        <v>156</v>
      </c>
      <c r="E378" t="s">
        <v>20</v>
      </c>
      <c r="F378" t="s">
        <v>773</v>
      </c>
      <c r="G378" t="str">
        <f>"201605000190"</f>
        <v>201605000190</v>
      </c>
      <c r="H378" t="s">
        <v>95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T378">
        <v>3</v>
      </c>
      <c r="U378" t="s">
        <v>95</v>
      </c>
    </row>
    <row r="379" spans="1:21" x14ac:dyDescent="0.25">
      <c r="H379" t="s">
        <v>774</v>
      </c>
    </row>
    <row r="380" spans="1:21" x14ac:dyDescent="0.25">
      <c r="A380">
        <v>187</v>
      </c>
      <c r="B380">
        <v>1090</v>
      </c>
      <c r="C380" t="s">
        <v>775</v>
      </c>
      <c r="D380" t="s">
        <v>776</v>
      </c>
      <c r="E380" t="s">
        <v>777</v>
      </c>
      <c r="F380" t="s">
        <v>778</v>
      </c>
      <c r="G380" t="str">
        <f>"201511031178"</f>
        <v>201511031178</v>
      </c>
      <c r="H380" t="s">
        <v>95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T380">
        <v>2</v>
      </c>
      <c r="U380" t="s">
        <v>95</v>
      </c>
    </row>
    <row r="381" spans="1:21" x14ac:dyDescent="0.25">
      <c r="H381" t="s">
        <v>779</v>
      </c>
    </row>
    <row r="382" spans="1:21" x14ac:dyDescent="0.25">
      <c r="A382">
        <v>188</v>
      </c>
      <c r="B382">
        <v>4098</v>
      </c>
      <c r="C382" t="s">
        <v>780</v>
      </c>
      <c r="D382" t="s">
        <v>168</v>
      </c>
      <c r="E382" t="s">
        <v>501</v>
      </c>
      <c r="F382" t="s">
        <v>781</v>
      </c>
      <c r="G382" t="str">
        <f>"00022455"</f>
        <v>00022455</v>
      </c>
      <c r="H382" t="s">
        <v>95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T382">
        <v>3</v>
      </c>
      <c r="U382" t="s">
        <v>95</v>
      </c>
    </row>
    <row r="383" spans="1:21" x14ac:dyDescent="0.25">
      <c r="H383" t="s">
        <v>782</v>
      </c>
    </row>
    <row r="384" spans="1:21" x14ac:dyDescent="0.25">
      <c r="A384">
        <v>189</v>
      </c>
      <c r="B384">
        <v>3045</v>
      </c>
      <c r="C384" t="s">
        <v>783</v>
      </c>
      <c r="D384" t="s">
        <v>784</v>
      </c>
      <c r="E384" t="s">
        <v>34</v>
      </c>
      <c r="F384" t="s">
        <v>785</v>
      </c>
      <c r="G384" t="str">
        <f>"201001000426"</f>
        <v>201001000426</v>
      </c>
      <c r="H384" t="s">
        <v>95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T384">
        <v>2</v>
      </c>
      <c r="U384" t="s">
        <v>95</v>
      </c>
    </row>
    <row r="385" spans="1:21" x14ac:dyDescent="0.25">
      <c r="H385" t="s">
        <v>786</v>
      </c>
    </row>
    <row r="386" spans="1:21" x14ac:dyDescent="0.25">
      <c r="A386">
        <v>190</v>
      </c>
      <c r="B386">
        <v>4806</v>
      </c>
      <c r="C386" t="s">
        <v>787</v>
      </c>
      <c r="D386" t="s">
        <v>20</v>
      </c>
      <c r="E386" t="s">
        <v>38</v>
      </c>
      <c r="F386" t="s">
        <v>788</v>
      </c>
      <c r="G386" t="str">
        <f>"201502001334"</f>
        <v>201502001334</v>
      </c>
      <c r="H386" t="s">
        <v>95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T386">
        <v>2</v>
      </c>
      <c r="U386" t="s">
        <v>95</v>
      </c>
    </row>
    <row r="387" spans="1:21" x14ac:dyDescent="0.25">
      <c r="H387" t="s">
        <v>261</v>
      </c>
    </row>
    <row r="388" spans="1:21" x14ac:dyDescent="0.25">
      <c r="A388">
        <v>191</v>
      </c>
      <c r="B388">
        <v>8484</v>
      </c>
      <c r="C388" t="s">
        <v>789</v>
      </c>
      <c r="D388" t="s">
        <v>26</v>
      </c>
      <c r="E388" t="s">
        <v>20</v>
      </c>
      <c r="F388" t="s">
        <v>790</v>
      </c>
      <c r="G388" t="str">
        <f>"201511028982"</f>
        <v>201511028982</v>
      </c>
      <c r="H388">
        <v>990</v>
      </c>
      <c r="I388">
        <v>0</v>
      </c>
      <c r="J388">
        <v>70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T388">
        <v>2</v>
      </c>
      <c r="U388">
        <v>1060</v>
      </c>
    </row>
    <row r="389" spans="1:21" x14ac:dyDescent="0.25">
      <c r="H389" t="s">
        <v>791</v>
      </c>
    </row>
    <row r="390" spans="1:21" x14ac:dyDescent="0.25">
      <c r="A390">
        <v>192</v>
      </c>
      <c r="B390">
        <v>9407</v>
      </c>
      <c r="C390" t="s">
        <v>792</v>
      </c>
      <c r="D390" t="s">
        <v>34</v>
      </c>
      <c r="E390" t="s">
        <v>48</v>
      </c>
      <c r="F390" t="s">
        <v>793</v>
      </c>
      <c r="G390" t="str">
        <f>"00073334"</f>
        <v>00073334</v>
      </c>
      <c r="H390">
        <v>880</v>
      </c>
      <c r="I390">
        <v>150</v>
      </c>
      <c r="J390">
        <v>30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T390">
        <v>2</v>
      </c>
      <c r="U390">
        <v>1060</v>
      </c>
    </row>
    <row r="391" spans="1:21" x14ac:dyDescent="0.25">
      <c r="H391" t="s">
        <v>794</v>
      </c>
    </row>
    <row r="392" spans="1:21" x14ac:dyDescent="0.25">
      <c r="A392">
        <v>193</v>
      </c>
      <c r="B392">
        <v>5164</v>
      </c>
      <c r="C392" t="s">
        <v>795</v>
      </c>
      <c r="D392" t="s">
        <v>26</v>
      </c>
      <c r="E392" t="s">
        <v>483</v>
      </c>
      <c r="F392" t="s">
        <v>796</v>
      </c>
      <c r="G392" t="str">
        <f>"00081971"</f>
        <v>00081971</v>
      </c>
      <c r="H392" t="s">
        <v>797</v>
      </c>
      <c r="I392">
        <v>150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T392">
        <v>2</v>
      </c>
      <c r="U392" t="s">
        <v>798</v>
      </c>
    </row>
    <row r="393" spans="1:21" x14ac:dyDescent="0.25">
      <c r="H393" t="s">
        <v>799</v>
      </c>
    </row>
    <row r="394" spans="1:21" x14ac:dyDescent="0.25">
      <c r="A394">
        <v>194</v>
      </c>
      <c r="B394">
        <v>1547</v>
      </c>
      <c r="C394" t="s">
        <v>800</v>
      </c>
      <c r="D394" t="s">
        <v>442</v>
      </c>
      <c r="E394" t="s">
        <v>179</v>
      </c>
      <c r="F394" t="s">
        <v>801</v>
      </c>
      <c r="G394" t="str">
        <f>"201511032279"</f>
        <v>201511032279</v>
      </c>
      <c r="H394" t="s">
        <v>175</v>
      </c>
      <c r="I394">
        <v>0</v>
      </c>
      <c r="J394">
        <v>30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T394">
        <v>2</v>
      </c>
      <c r="U394" t="s">
        <v>802</v>
      </c>
    </row>
    <row r="395" spans="1:21" x14ac:dyDescent="0.25">
      <c r="H395" t="s">
        <v>803</v>
      </c>
    </row>
    <row r="396" spans="1:21" x14ac:dyDescent="0.25">
      <c r="A396">
        <v>195</v>
      </c>
      <c r="B396">
        <v>1547</v>
      </c>
      <c r="C396" t="s">
        <v>800</v>
      </c>
      <c r="D396" t="s">
        <v>442</v>
      </c>
      <c r="E396" t="s">
        <v>179</v>
      </c>
      <c r="F396" t="s">
        <v>801</v>
      </c>
      <c r="G396" t="str">
        <f>"201511032279"</f>
        <v>201511032279</v>
      </c>
      <c r="H396" t="s">
        <v>175</v>
      </c>
      <c r="I396">
        <v>0</v>
      </c>
      <c r="J396">
        <v>30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8</v>
      </c>
      <c r="S396">
        <v>839</v>
      </c>
      <c r="T396">
        <v>2</v>
      </c>
      <c r="U396" t="s">
        <v>802</v>
      </c>
    </row>
    <row r="397" spans="1:21" x14ac:dyDescent="0.25">
      <c r="H397" t="s">
        <v>803</v>
      </c>
    </row>
    <row r="398" spans="1:21" x14ac:dyDescent="0.25">
      <c r="A398">
        <v>196</v>
      </c>
      <c r="B398">
        <v>8288</v>
      </c>
      <c r="C398" t="s">
        <v>804</v>
      </c>
      <c r="D398" t="s">
        <v>805</v>
      </c>
      <c r="E398" t="s">
        <v>543</v>
      </c>
      <c r="F398" t="s">
        <v>806</v>
      </c>
      <c r="G398" t="str">
        <f>"201511025258"</f>
        <v>201511025258</v>
      </c>
      <c r="H398" t="s">
        <v>175</v>
      </c>
      <c r="I398">
        <v>0</v>
      </c>
      <c r="J398">
        <v>30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T398">
        <v>2</v>
      </c>
      <c r="U398" t="s">
        <v>802</v>
      </c>
    </row>
    <row r="399" spans="1:21" x14ac:dyDescent="0.25">
      <c r="H399" t="s">
        <v>807</v>
      </c>
    </row>
    <row r="400" spans="1:21" x14ac:dyDescent="0.25">
      <c r="A400">
        <v>197</v>
      </c>
      <c r="B400">
        <v>930</v>
      </c>
      <c r="C400" t="s">
        <v>632</v>
      </c>
      <c r="D400" t="s">
        <v>196</v>
      </c>
      <c r="E400" t="s">
        <v>15</v>
      </c>
      <c r="F400" t="s">
        <v>808</v>
      </c>
      <c r="G400" t="str">
        <f>"201511029157"</f>
        <v>201511029157</v>
      </c>
      <c r="H400" t="s">
        <v>809</v>
      </c>
      <c r="I400">
        <v>150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T400">
        <v>2</v>
      </c>
      <c r="U400" t="s">
        <v>810</v>
      </c>
    </row>
    <row r="401" spans="1:21" x14ac:dyDescent="0.25">
      <c r="H401" t="s">
        <v>811</v>
      </c>
    </row>
    <row r="402" spans="1:21" x14ac:dyDescent="0.25">
      <c r="A402">
        <v>198</v>
      </c>
      <c r="B402">
        <v>5981</v>
      </c>
      <c r="C402" t="s">
        <v>812</v>
      </c>
      <c r="D402" t="s">
        <v>478</v>
      </c>
      <c r="E402" t="s">
        <v>264</v>
      </c>
      <c r="F402" t="s">
        <v>813</v>
      </c>
      <c r="G402" t="str">
        <f>"201511030520"</f>
        <v>201511030520</v>
      </c>
      <c r="H402">
        <v>1056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T402">
        <v>2</v>
      </c>
      <c r="U402">
        <v>1056</v>
      </c>
    </row>
    <row r="403" spans="1:21" x14ac:dyDescent="0.25">
      <c r="H403" t="s">
        <v>814</v>
      </c>
    </row>
    <row r="404" spans="1:21" x14ac:dyDescent="0.25">
      <c r="A404">
        <v>199</v>
      </c>
      <c r="B404">
        <v>1535</v>
      </c>
      <c r="C404" t="s">
        <v>815</v>
      </c>
      <c r="D404" t="s">
        <v>92</v>
      </c>
      <c r="E404" t="s">
        <v>222</v>
      </c>
      <c r="F404" t="s">
        <v>816</v>
      </c>
      <c r="G404" t="str">
        <f>"201511039684"</f>
        <v>201511039684</v>
      </c>
      <c r="H404">
        <v>1056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T404">
        <v>2</v>
      </c>
      <c r="U404">
        <v>1056</v>
      </c>
    </row>
    <row r="405" spans="1:21" x14ac:dyDescent="0.25">
      <c r="H405" t="s">
        <v>817</v>
      </c>
    </row>
    <row r="406" spans="1:21" x14ac:dyDescent="0.25">
      <c r="A406">
        <v>200</v>
      </c>
      <c r="B406">
        <v>9879</v>
      </c>
      <c r="C406" t="s">
        <v>818</v>
      </c>
      <c r="D406" t="s">
        <v>168</v>
      </c>
      <c r="E406" t="s">
        <v>559</v>
      </c>
      <c r="F406" t="s">
        <v>819</v>
      </c>
      <c r="G406" t="str">
        <f>"00083432"</f>
        <v>00083432</v>
      </c>
      <c r="H406">
        <v>1056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T406">
        <v>2</v>
      </c>
      <c r="U406">
        <v>1056</v>
      </c>
    </row>
    <row r="407" spans="1:21" x14ac:dyDescent="0.25">
      <c r="H407" t="s">
        <v>820</v>
      </c>
    </row>
    <row r="408" spans="1:21" x14ac:dyDescent="0.25">
      <c r="A408">
        <v>201</v>
      </c>
      <c r="B408">
        <v>2954</v>
      </c>
      <c r="C408" t="s">
        <v>821</v>
      </c>
      <c r="D408" t="s">
        <v>34</v>
      </c>
      <c r="E408" t="s">
        <v>223</v>
      </c>
      <c r="F408" t="s">
        <v>822</v>
      </c>
      <c r="G408" t="str">
        <f>"201406000139"</f>
        <v>201406000139</v>
      </c>
      <c r="H408">
        <v>1056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T408">
        <v>2</v>
      </c>
      <c r="U408">
        <v>1056</v>
      </c>
    </row>
    <row r="409" spans="1:21" x14ac:dyDescent="0.25">
      <c r="H409" t="s">
        <v>823</v>
      </c>
    </row>
    <row r="410" spans="1:21" x14ac:dyDescent="0.25">
      <c r="A410">
        <v>202</v>
      </c>
      <c r="B410">
        <v>2958</v>
      </c>
      <c r="C410" t="s">
        <v>259</v>
      </c>
      <c r="D410" t="s">
        <v>824</v>
      </c>
      <c r="E410" t="s">
        <v>48</v>
      </c>
      <c r="F410" t="s">
        <v>825</v>
      </c>
      <c r="G410" t="str">
        <f>"00017509"</f>
        <v>00017509</v>
      </c>
      <c r="H410">
        <v>1056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T410">
        <v>2</v>
      </c>
      <c r="U410">
        <v>1056</v>
      </c>
    </row>
    <row r="411" spans="1:21" x14ac:dyDescent="0.25">
      <c r="H411" t="s">
        <v>826</v>
      </c>
    </row>
    <row r="412" spans="1:21" x14ac:dyDescent="0.25">
      <c r="A412">
        <v>203</v>
      </c>
      <c r="B412">
        <v>9572</v>
      </c>
      <c r="C412" t="s">
        <v>827</v>
      </c>
      <c r="D412" t="s">
        <v>196</v>
      </c>
      <c r="E412" t="s">
        <v>15</v>
      </c>
      <c r="F412" t="s">
        <v>828</v>
      </c>
      <c r="G412" t="str">
        <f>"201405000573"</f>
        <v>201405000573</v>
      </c>
      <c r="H412" t="s">
        <v>829</v>
      </c>
      <c r="I412">
        <v>150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T412">
        <v>2</v>
      </c>
      <c r="U412" t="s">
        <v>830</v>
      </c>
    </row>
    <row r="413" spans="1:21" x14ac:dyDescent="0.25">
      <c r="H413" t="s">
        <v>831</v>
      </c>
    </row>
    <row r="414" spans="1:21" x14ac:dyDescent="0.25">
      <c r="A414">
        <v>204</v>
      </c>
      <c r="B414">
        <v>4715</v>
      </c>
      <c r="C414" t="s">
        <v>832</v>
      </c>
      <c r="D414" t="s">
        <v>766</v>
      </c>
      <c r="E414" t="s">
        <v>179</v>
      </c>
      <c r="F414" t="s">
        <v>833</v>
      </c>
      <c r="G414" t="str">
        <f>"201511016236"</f>
        <v>201511016236</v>
      </c>
      <c r="H414" t="s">
        <v>107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T414">
        <v>3</v>
      </c>
      <c r="U414" t="s">
        <v>107</v>
      </c>
    </row>
    <row r="415" spans="1:21" x14ac:dyDescent="0.25">
      <c r="H415" t="s">
        <v>834</v>
      </c>
    </row>
    <row r="416" spans="1:21" x14ac:dyDescent="0.25">
      <c r="A416">
        <v>205</v>
      </c>
      <c r="B416">
        <v>10</v>
      </c>
      <c r="C416" t="s">
        <v>41</v>
      </c>
      <c r="D416" t="s">
        <v>196</v>
      </c>
      <c r="E416" t="s">
        <v>38</v>
      </c>
      <c r="F416" t="s">
        <v>835</v>
      </c>
      <c r="G416" t="str">
        <f>"201511006757"</f>
        <v>201511006757</v>
      </c>
      <c r="H416">
        <v>1023</v>
      </c>
      <c r="I416">
        <v>0</v>
      </c>
      <c r="J416">
        <v>30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T416">
        <v>2</v>
      </c>
      <c r="U416">
        <v>1053</v>
      </c>
    </row>
    <row r="417" spans="1:21" x14ac:dyDescent="0.25">
      <c r="H417" t="s">
        <v>836</v>
      </c>
    </row>
    <row r="418" spans="1:21" x14ac:dyDescent="0.25">
      <c r="A418">
        <v>206</v>
      </c>
      <c r="B418">
        <v>10471</v>
      </c>
      <c r="C418" t="s">
        <v>837</v>
      </c>
      <c r="D418" t="s">
        <v>838</v>
      </c>
      <c r="E418" t="s">
        <v>15</v>
      </c>
      <c r="F418" t="s">
        <v>839</v>
      </c>
      <c r="G418" t="str">
        <f>"00088621"</f>
        <v>00088621</v>
      </c>
      <c r="H418" t="s">
        <v>840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T418">
        <v>2</v>
      </c>
      <c r="U418" t="s">
        <v>840</v>
      </c>
    </row>
    <row r="419" spans="1:21" x14ac:dyDescent="0.25">
      <c r="H419" t="s">
        <v>841</v>
      </c>
    </row>
    <row r="420" spans="1:21" x14ac:dyDescent="0.25">
      <c r="A420">
        <v>207</v>
      </c>
      <c r="B420">
        <v>4720</v>
      </c>
      <c r="C420" t="s">
        <v>842</v>
      </c>
      <c r="D420" t="s">
        <v>26</v>
      </c>
      <c r="E420" t="s">
        <v>843</v>
      </c>
      <c r="F420" t="s">
        <v>844</v>
      </c>
      <c r="G420" t="str">
        <f>"201510002401"</f>
        <v>201510002401</v>
      </c>
      <c r="H420">
        <v>1001</v>
      </c>
      <c r="I420">
        <v>0</v>
      </c>
      <c r="J420">
        <v>50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T420">
        <v>2</v>
      </c>
      <c r="U420">
        <v>1051</v>
      </c>
    </row>
    <row r="421" spans="1:21" x14ac:dyDescent="0.25">
      <c r="H421" t="s">
        <v>845</v>
      </c>
    </row>
    <row r="422" spans="1:21" x14ac:dyDescent="0.25">
      <c r="A422">
        <v>208</v>
      </c>
      <c r="B422">
        <v>5415</v>
      </c>
      <c r="C422" t="s">
        <v>846</v>
      </c>
      <c r="D422" t="s">
        <v>847</v>
      </c>
      <c r="E422" t="s">
        <v>38</v>
      </c>
      <c r="F422" t="s">
        <v>848</v>
      </c>
      <c r="G422" t="str">
        <f>"00070044"</f>
        <v>00070044</v>
      </c>
      <c r="H422" t="s">
        <v>158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T422">
        <v>2</v>
      </c>
      <c r="U422" t="s">
        <v>158</v>
      </c>
    </row>
    <row r="423" spans="1:21" x14ac:dyDescent="0.25">
      <c r="H423" t="s">
        <v>849</v>
      </c>
    </row>
    <row r="424" spans="1:21" x14ac:dyDescent="0.25">
      <c r="A424">
        <v>209</v>
      </c>
      <c r="B424">
        <v>9565</v>
      </c>
      <c r="C424" t="s">
        <v>795</v>
      </c>
      <c r="D424" t="s">
        <v>850</v>
      </c>
      <c r="E424" t="s">
        <v>48</v>
      </c>
      <c r="F424" t="s">
        <v>851</v>
      </c>
      <c r="G424" t="str">
        <f>"00102742"</f>
        <v>00102742</v>
      </c>
      <c r="H424" t="s">
        <v>158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T424">
        <v>2</v>
      </c>
      <c r="U424" t="s">
        <v>158</v>
      </c>
    </row>
    <row r="425" spans="1:21" x14ac:dyDescent="0.25">
      <c r="H425">
        <v>828</v>
      </c>
    </row>
    <row r="426" spans="1:21" x14ac:dyDescent="0.25">
      <c r="A426">
        <v>210</v>
      </c>
      <c r="B426">
        <v>5564</v>
      </c>
      <c r="C426" t="s">
        <v>852</v>
      </c>
      <c r="D426" t="s">
        <v>853</v>
      </c>
      <c r="E426" t="s">
        <v>854</v>
      </c>
      <c r="F426" t="s">
        <v>855</v>
      </c>
      <c r="G426" t="str">
        <f>"00082859"</f>
        <v>00082859</v>
      </c>
      <c r="H426" t="s">
        <v>158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T426">
        <v>2</v>
      </c>
      <c r="U426" t="s">
        <v>158</v>
      </c>
    </row>
    <row r="427" spans="1:21" x14ac:dyDescent="0.25">
      <c r="H427" t="s">
        <v>856</v>
      </c>
    </row>
    <row r="428" spans="1:21" x14ac:dyDescent="0.25">
      <c r="A428">
        <v>211</v>
      </c>
      <c r="B428">
        <v>3291</v>
      </c>
      <c r="C428" t="s">
        <v>857</v>
      </c>
      <c r="D428" t="s">
        <v>858</v>
      </c>
      <c r="E428" t="s">
        <v>859</v>
      </c>
      <c r="F428" t="s">
        <v>860</v>
      </c>
      <c r="G428" t="str">
        <f>"201511013746"</f>
        <v>201511013746</v>
      </c>
      <c r="H428" t="s">
        <v>158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T428">
        <v>2</v>
      </c>
      <c r="U428" t="s">
        <v>158</v>
      </c>
    </row>
    <row r="429" spans="1:21" x14ac:dyDescent="0.25">
      <c r="H429" t="s">
        <v>861</v>
      </c>
    </row>
    <row r="430" spans="1:21" x14ac:dyDescent="0.25">
      <c r="A430">
        <v>212</v>
      </c>
      <c r="B430">
        <v>123</v>
      </c>
      <c r="C430" t="s">
        <v>862</v>
      </c>
      <c r="D430" t="s">
        <v>14</v>
      </c>
      <c r="E430" t="s">
        <v>100</v>
      </c>
      <c r="F430" t="s">
        <v>863</v>
      </c>
      <c r="G430" t="str">
        <f>"201510002262"</f>
        <v>201510002262</v>
      </c>
      <c r="H430" t="s">
        <v>158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T430">
        <v>2</v>
      </c>
      <c r="U430" t="s">
        <v>158</v>
      </c>
    </row>
    <row r="431" spans="1:21" x14ac:dyDescent="0.25">
      <c r="H431" t="s">
        <v>864</v>
      </c>
    </row>
    <row r="432" spans="1:21" x14ac:dyDescent="0.25">
      <c r="A432">
        <v>213</v>
      </c>
      <c r="B432">
        <v>3695</v>
      </c>
      <c r="C432" t="s">
        <v>865</v>
      </c>
      <c r="D432" t="s">
        <v>42</v>
      </c>
      <c r="E432" t="s">
        <v>38</v>
      </c>
      <c r="F432" t="s">
        <v>866</v>
      </c>
      <c r="G432" t="str">
        <f>"201510002690"</f>
        <v>201510002690</v>
      </c>
      <c r="H432" t="s">
        <v>158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T432">
        <v>2</v>
      </c>
      <c r="U432" t="s">
        <v>158</v>
      </c>
    </row>
    <row r="433" spans="1:21" x14ac:dyDescent="0.25">
      <c r="H433" t="s">
        <v>867</v>
      </c>
    </row>
    <row r="434" spans="1:21" x14ac:dyDescent="0.25">
      <c r="A434">
        <v>214</v>
      </c>
      <c r="B434">
        <v>4380</v>
      </c>
      <c r="C434" t="s">
        <v>868</v>
      </c>
      <c r="D434" t="s">
        <v>82</v>
      </c>
      <c r="E434" t="s">
        <v>294</v>
      </c>
      <c r="F434" t="s">
        <v>869</v>
      </c>
      <c r="G434" t="str">
        <f>"201410012782"</f>
        <v>201410012782</v>
      </c>
      <c r="H434" t="s">
        <v>192</v>
      </c>
      <c r="I434">
        <v>0</v>
      </c>
      <c r="J434">
        <v>30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T434">
        <v>2</v>
      </c>
      <c r="U434" t="s">
        <v>870</v>
      </c>
    </row>
    <row r="435" spans="1:21" x14ac:dyDescent="0.25">
      <c r="H435" t="s">
        <v>871</v>
      </c>
    </row>
    <row r="436" spans="1:21" x14ac:dyDescent="0.25">
      <c r="A436">
        <v>215</v>
      </c>
      <c r="B436">
        <v>449</v>
      </c>
      <c r="C436" t="s">
        <v>872</v>
      </c>
      <c r="D436" t="s">
        <v>873</v>
      </c>
      <c r="E436" t="s">
        <v>874</v>
      </c>
      <c r="F436" t="s">
        <v>875</v>
      </c>
      <c r="G436" t="str">
        <f>"201502003995"</f>
        <v>201502003995</v>
      </c>
      <c r="H436" t="s">
        <v>192</v>
      </c>
      <c r="I436">
        <v>0</v>
      </c>
      <c r="J436">
        <v>30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T436">
        <v>2</v>
      </c>
      <c r="U436" t="s">
        <v>870</v>
      </c>
    </row>
    <row r="437" spans="1:21" x14ac:dyDescent="0.25">
      <c r="H437" t="s">
        <v>876</v>
      </c>
    </row>
    <row r="438" spans="1:21" x14ac:dyDescent="0.25">
      <c r="A438">
        <v>216</v>
      </c>
      <c r="B438">
        <v>292</v>
      </c>
      <c r="C438" t="s">
        <v>877</v>
      </c>
      <c r="D438" t="s">
        <v>280</v>
      </c>
      <c r="E438" t="s">
        <v>371</v>
      </c>
      <c r="F438" t="s">
        <v>878</v>
      </c>
      <c r="G438" t="str">
        <f>"201511015494"</f>
        <v>201511015494</v>
      </c>
      <c r="H438">
        <v>1045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T438">
        <v>2</v>
      </c>
      <c r="U438">
        <v>1045</v>
      </c>
    </row>
    <row r="439" spans="1:21" x14ac:dyDescent="0.25">
      <c r="H439" t="s">
        <v>879</v>
      </c>
    </row>
    <row r="440" spans="1:21" x14ac:dyDescent="0.25">
      <c r="A440">
        <v>217</v>
      </c>
      <c r="B440">
        <v>3919</v>
      </c>
      <c r="C440" t="s">
        <v>880</v>
      </c>
      <c r="D440" t="s">
        <v>881</v>
      </c>
      <c r="E440" t="s">
        <v>532</v>
      </c>
      <c r="F440" t="s">
        <v>882</v>
      </c>
      <c r="G440" t="str">
        <f>"201303000032"</f>
        <v>201303000032</v>
      </c>
      <c r="H440">
        <v>1045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T440">
        <v>2</v>
      </c>
      <c r="U440">
        <v>1045</v>
      </c>
    </row>
    <row r="441" spans="1:21" x14ac:dyDescent="0.25">
      <c r="H441" t="s">
        <v>883</v>
      </c>
    </row>
    <row r="442" spans="1:21" x14ac:dyDescent="0.25">
      <c r="A442">
        <v>218</v>
      </c>
      <c r="B442">
        <v>1165</v>
      </c>
      <c r="C442" t="s">
        <v>884</v>
      </c>
      <c r="D442" t="s">
        <v>288</v>
      </c>
      <c r="E442" t="s">
        <v>20</v>
      </c>
      <c r="F442" t="s">
        <v>885</v>
      </c>
      <c r="G442" t="str">
        <f>"201511026005"</f>
        <v>201511026005</v>
      </c>
      <c r="H442">
        <v>1045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T442">
        <v>2</v>
      </c>
      <c r="U442">
        <v>1045</v>
      </c>
    </row>
    <row r="443" spans="1:21" x14ac:dyDescent="0.25">
      <c r="H443" t="s">
        <v>886</v>
      </c>
    </row>
    <row r="444" spans="1:21" x14ac:dyDescent="0.25">
      <c r="A444">
        <v>219</v>
      </c>
      <c r="B444">
        <v>10085</v>
      </c>
      <c r="C444" t="s">
        <v>625</v>
      </c>
      <c r="D444" t="s">
        <v>887</v>
      </c>
      <c r="E444" t="s">
        <v>497</v>
      </c>
      <c r="F444" t="s">
        <v>888</v>
      </c>
      <c r="G444" t="str">
        <f>"201511024830"</f>
        <v>201511024830</v>
      </c>
      <c r="H444">
        <v>1045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T444">
        <v>2</v>
      </c>
      <c r="U444">
        <v>1045</v>
      </c>
    </row>
    <row r="445" spans="1:21" x14ac:dyDescent="0.25">
      <c r="H445" t="s">
        <v>889</v>
      </c>
    </row>
    <row r="446" spans="1:21" x14ac:dyDescent="0.25">
      <c r="A446">
        <v>220</v>
      </c>
      <c r="B446">
        <v>8202</v>
      </c>
      <c r="C446" t="s">
        <v>890</v>
      </c>
      <c r="D446" t="s">
        <v>304</v>
      </c>
      <c r="E446" t="s">
        <v>349</v>
      </c>
      <c r="F446" t="s">
        <v>891</v>
      </c>
      <c r="G446" t="str">
        <f>"201502003753"</f>
        <v>201502003753</v>
      </c>
      <c r="H446">
        <v>1045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T446">
        <v>2</v>
      </c>
      <c r="U446">
        <v>1045</v>
      </c>
    </row>
    <row r="447" spans="1:21" x14ac:dyDescent="0.25">
      <c r="H447" t="s">
        <v>892</v>
      </c>
    </row>
    <row r="448" spans="1:21" x14ac:dyDescent="0.25">
      <c r="A448">
        <v>221</v>
      </c>
      <c r="B448">
        <v>7866</v>
      </c>
      <c r="C448" t="s">
        <v>893</v>
      </c>
      <c r="D448" t="s">
        <v>14</v>
      </c>
      <c r="E448" t="s">
        <v>105</v>
      </c>
      <c r="F448" t="s">
        <v>894</v>
      </c>
      <c r="G448" t="str">
        <f>"00080803"</f>
        <v>00080803</v>
      </c>
      <c r="H448">
        <v>1045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T448">
        <v>2</v>
      </c>
      <c r="U448">
        <v>1045</v>
      </c>
    </row>
    <row r="449" spans="1:21" x14ac:dyDescent="0.25">
      <c r="H449" t="s">
        <v>261</v>
      </c>
    </row>
    <row r="450" spans="1:21" x14ac:dyDescent="0.25">
      <c r="A450">
        <v>222</v>
      </c>
      <c r="B450">
        <v>3236</v>
      </c>
      <c r="C450" t="s">
        <v>895</v>
      </c>
      <c r="D450" t="s">
        <v>896</v>
      </c>
      <c r="E450" t="s">
        <v>222</v>
      </c>
      <c r="F450" t="s">
        <v>897</v>
      </c>
      <c r="G450" t="str">
        <f>"00041066"</f>
        <v>00041066</v>
      </c>
      <c r="H450">
        <v>1045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T450">
        <v>2</v>
      </c>
      <c r="U450">
        <v>1045</v>
      </c>
    </row>
    <row r="451" spans="1:21" x14ac:dyDescent="0.25">
      <c r="H451" t="s">
        <v>898</v>
      </c>
    </row>
    <row r="452" spans="1:21" x14ac:dyDescent="0.25">
      <c r="A452">
        <v>223</v>
      </c>
      <c r="B452">
        <v>1184</v>
      </c>
      <c r="C452" t="s">
        <v>899</v>
      </c>
      <c r="D452" t="s">
        <v>14</v>
      </c>
      <c r="E452" t="s">
        <v>56</v>
      </c>
      <c r="F452" t="s">
        <v>900</v>
      </c>
      <c r="G452" t="str">
        <f>"00018854"</f>
        <v>00018854</v>
      </c>
      <c r="H452">
        <v>1045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T452">
        <v>2</v>
      </c>
      <c r="U452">
        <v>1045</v>
      </c>
    </row>
    <row r="453" spans="1:21" x14ac:dyDescent="0.25">
      <c r="H453" t="s">
        <v>901</v>
      </c>
    </row>
    <row r="454" spans="1:21" x14ac:dyDescent="0.25">
      <c r="A454">
        <v>224</v>
      </c>
      <c r="B454">
        <v>1929</v>
      </c>
      <c r="C454" t="s">
        <v>902</v>
      </c>
      <c r="D454" t="s">
        <v>72</v>
      </c>
      <c r="E454" t="s">
        <v>38</v>
      </c>
      <c r="F454" t="s">
        <v>903</v>
      </c>
      <c r="G454" t="str">
        <f>"201511032637"</f>
        <v>201511032637</v>
      </c>
      <c r="H454">
        <v>1045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T454">
        <v>2</v>
      </c>
      <c r="U454">
        <v>1045</v>
      </c>
    </row>
    <row r="455" spans="1:21" x14ac:dyDescent="0.25">
      <c r="H455" t="s">
        <v>904</v>
      </c>
    </row>
    <row r="456" spans="1:21" x14ac:dyDescent="0.25">
      <c r="A456">
        <v>225</v>
      </c>
      <c r="B456">
        <v>30</v>
      </c>
      <c r="C456" t="s">
        <v>905</v>
      </c>
      <c r="D456" t="s">
        <v>906</v>
      </c>
      <c r="E456" t="s">
        <v>20</v>
      </c>
      <c r="F456" t="s">
        <v>907</v>
      </c>
      <c r="G456" t="str">
        <f>"201511028986"</f>
        <v>201511028986</v>
      </c>
      <c r="H456">
        <v>1045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T456">
        <v>2</v>
      </c>
      <c r="U456">
        <v>1045</v>
      </c>
    </row>
    <row r="457" spans="1:21" x14ac:dyDescent="0.25">
      <c r="H457" t="s">
        <v>908</v>
      </c>
    </row>
    <row r="458" spans="1:21" x14ac:dyDescent="0.25">
      <c r="A458">
        <v>226</v>
      </c>
      <c r="B458">
        <v>7136</v>
      </c>
      <c r="C458" t="s">
        <v>909</v>
      </c>
      <c r="D458" t="s">
        <v>82</v>
      </c>
      <c r="E458" t="s">
        <v>223</v>
      </c>
      <c r="F458" t="s">
        <v>910</v>
      </c>
      <c r="G458" t="str">
        <f>"201511040875"</f>
        <v>201511040875</v>
      </c>
      <c r="H458">
        <v>1045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T458">
        <v>2</v>
      </c>
      <c r="U458">
        <v>1045</v>
      </c>
    </row>
    <row r="459" spans="1:21" x14ac:dyDescent="0.25">
      <c r="H459" t="s">
        <v>911</v>
      </c>
    </row>
    <row r="460" spans="1:21" x14ac:dyDescent="0.25">
      <c r="A460">
        <v>227</v>
      </c>
      <c r="B460">
        <v>6206</v>
      </c>
      <c r="C460" t="s">
        <v>912</v>
      </c>
      <c r="D460" t="s">
        <v>15</v>
      </c>
      <c r="E460" t="s">
        <v>20</v>
      </c>
      <c r="F460" t="s">
        <v>913</v>
      </c>
      <c r="G460" t="str">
        <f>"201510001856"</f>
        <v>201510001856</v>
      </c>
      <c r="H460">
        <v>1045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T460">
        <v>2</v>
      </c>
      <c r="U460">
        <v>1045</v>
      </c>
    </row>
    <row r="461" spans="1:21" x14ac:dyDescent="0.25">
      <c r="H461" t="s">
        <v>914</v>
      </c>
    </row>
    <row r="462" spans="1:21" x14ac:dyDescent="0.25">
      <c r="A462">
        <v>228</v>
      </c>
      <c r="B462">
        <v>510</v>
      </c>
      <c r="C462" t="s">
        <v>504</v>
      </c>
      <c r="D462" t="s">
        <v>78</v>
      </c>
      <c r="E462" t="s">
        <v>222</v>
      </c>
      <c r="F462" t="s">
        <v>915</v>
      </c>
      <c r="G462" t="str">
        <f>"00042407"</f>
        <v>00042407</v>
      </c>
      <c r="H462">
        <v>1045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T462">
        <v>2</v>
      </c>
      <c r="U462">
        <v>1045</v>
      </c>
    </row>
    <row r="463" spans="1:21" x14ac:dyDescent="0.25">
      <c r="H463" t="s">
        <v>916</v>
      </c>
    </row>
    <row r="464" spans="1:21" x14ac:dyDescent="0.25">
      <c r="A464">
        <v>229</v>
      </c>
      <c r="B464">
        <v>8286</v>
      </c>
      <c r="C464" t="s">
        <v>917</v>
      </c>
      <c r="D464" t="s">
        <v>805</v>
      </c>
      <c r="E464" t="s">
        <v>179</v>
      </c>
      <c r="F464" t="s">
        <v>918</v>
      </c>
      <c r="G464" t="str">
        <f>"201001000140"</f>
        <v>201001000140</v>
      </c>
      <c r="H464" t="s">
        <v>919</v>
      </c>
      <c r="I464">
        <v>150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T464">
        <v>2</v>
      </c>
      <c r="U464" t="s">
        <v>920</v>
      </c>
    </row>
    <row r="465" spans="1:21" x14ac:dyDescent="0.25">
      <c r="H465" t="s">
        <v>921</v>
      </c>
    </row>
    <row r="466" spans="1:21" x14ac:dyDescent="0.25">
      <c r="A466">
        <v>230</v>
      </c>
      <c r="B466">
        <v>793</v>
      </c>
      <c r="C466" t="s">
        <v>922</v>
      </c>
      <c r="D466" t="s">
        <v>14</v>
      </c>
      <c r="E466" t="s">
        <v>497</v>
      </c>
      <c r="F466" t="s">
        <v>923</v>
      </c>
      <c r="G466" t="str">
        <f>"00003371"</f>
        <v>00003371</v>
      </c>
      <c r="H466">
        <v>1012</v>
      </c>
      <c r="I466">
        <v>0</v>
      </c>
      <c r="J466">
        <v>30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T466">
        <v>2</v>
      </c>
      <c r="U466">
        <v>1042</v>
      </c>
    </row>
    <row r="467" spans="1:21" x14ac:dyDescent="0.25">
      <c r="H467" t="s">
        <v>924</v>
      </c>
    </row>
    <row r="468" spans="1:21" x14ac:dyDescent="0.25">
      <c r="A468">
        <v>231</v>
      </c>
      <c r="B468">
        <v>3282</v>
      </c>
      <c r="C468" t="s">
        <v>925</v>
      </c>
      <c r="D468" t="s">
        <v>926</v>
      </c>
      <c r="E468" t="s">
        <v>927</v>
      </c>
      <c r="F468" t="s">
        <v>928</v>
      </c>
      <c r="G468" t="str">
        <f>"200904000331"</f>
        <v>200904000331</v>
      </c>
      <c r="H468" t="s">
        <v>306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70</v>
      </c>
      <c r="P468">
        <v>0</v>
      </c>
      <c r="Q468">
        <v>0</v>
      </c>
      <c r="T468">
        <v>2</v>
      </c>
      <c r="U468" t="s">
        <v>929</v>
      </c>
    </row>
    <row r="469" spans="1:21" x14ac:dyDescent="0.25">
      <c r="H469" t="s">
        <v>930</v>
      </c>
    </row>
    <row r="470" spans="1:21" x14ac:dyDescent="0.25">
      <c r="A470">
        <v>232</v>
      </c>
      <c r="B470">
        <v>1633</v>
      </c>
      <c r="C470" t="s">
        <v>931</v>
      </c>
      <c r="D470" t="s">
        <v>105</v>
      </c>
      <c r="E470" t="s">
        <v>20</v>
      </c>
      <c r="F470" t="s">
        <v>932</v>
      </c>
      <c r="G470" t="str">
        <f>"201511040888"</f>
        <v>201511040888</v>
      </c>
      <c r="H470">
        <v>891</v>
      </c>
      <c r="I470">
        <v>150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T470">
        <v>2</v>
      </c>
      <c r="U470">
        <v>1041</v>
      </c>
    </row>
    <row r="471" spans="1:21" x14ac:dyDescent="0.25">
      <c r="H471" t="s">
        <v>933</v>
      </c>
    </row>
    <row r="472" spans="1:21" x14ac:dyDescent="0.25">
      <c r="A472">
        <v>233</v>
      </c>
      <c r="B472">
        <v>1897</v>
      </c>
      <c r="C472" t="s">
        <v>934</v>
      </c>
      <c r="D472" t="s">
        <v>887</v>
      </c>
      <c r="E472" t="s">
        <v>105</v>
      </c>
      <c r="F472" t="s">
        <v>935</v>
      </c>
      <c r="G472" t="str">
        <f>"00022830"</f>
        <v>00022830</v>
      </c>
      <c r="H472">
        <v>891</v>
      </c>
      <c r="I472">
        <v>150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T472">
        <v>2</v>
      </c>
      <c r="U472">
        <v>1041</v>
      </c>
    </row>
    <row r="473" spans="1:21" x14ac:dyDescent="0.25">
      <c r="H473" t="s">
        <v>936</v>
      </c>
    </row>
    <row r="474" spans="1:21" x14ac:dyDescent="0.25">
      <c r="A474">
        <v>234</v>
      </c>
      <c r="B474">
        <v>3032</v>
      </c>
      <c r="C474" t="s">
        <v>937</v>
      </c>
      <c r="D474" t="s">
        <v>938</v>
      </c>
      <c r="E474" t="s">
        <v>48</v>
      </c>
      <c r="F474" t="s">
        <v>939</v>
      </c>
      <c r="G474" t="str">
        <f>"201511012146"</f>
        <v>201511012146</v>
      </c>
      <c r="H474">
        <v>990</v>
      </c>
      <c r="I474">
        <v>0</v>
      </c>
      <c r="J474">
        <v>50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T474">
        <v>2</v>
      </c>
      <c r="U474">
        <v>1040</v>
      </c>
    </row>
    <row r="475" spans="1:21" x14ac:dyDescent="0.25">
      <c r="H475" t="s">
        <v>940</v>
      </c>
    </row>
    <row r="476" spans="1:21" x14ac:dyDescent="0.25">
      <c r="A476">
        <v>235</v>
      </c>
      <c r="B476">
        <v>9785</v>
      </c>
      <c r="C476" t="s">
        <v>941</v>
      </c>
      <c r="D476" t="s">
        <v>478</v>
      </c>
      <c r="E476" t="s">
        <v>241</v>
      </c>
      <c r="F476" t="s">
        <v>942</v>
      </c>
      <c r="G476" t="str">
        <f>"201511026376"</f>
        <v>201511026376</v>
      </c>
      <c r="H476" t="s">
        <v>943</v>
      </c>
      <c r="I476">
        <v>150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T476">
        <v>2</v>
      </c>
      <c r="U476" t="s">
        <v>944</v>
      </c>
    </row>
    <row r="477" spans="1:21" x14ac:dyDescent="0.25">
      <c r="H477" t="s">
        <v>945</v>
      </c>
    </row>
    <row r="478" spans="1:21" x14ac:dyDescent="0.25">
      <c r="A478">
        <v>236</v>
      </c>
      <c r="B478">
        <v>8098</v>
      </c>
      <c r="C478" t="s">
        <v>946</v>
      </c>
      <c r="D478" t="s">
        <v>26</v>
      </c>
      <c r="E478" t="s">
        <v>15</v>
      </c>
      <c r="F478" t="s">
        <v>947</v>
      </c>
      <c r="G478" t="str">
        <f>"201511040352"</f>
        <v>201511040352</v>
      </c>
      <c r="H478" t="s">
        <v>943</v>
      </c>
      <c r="I478">
        <v>150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T478">
        <v>2</v>
      </c>
      <c r="U478" t="s">
        <v>944</v>
      </c>
    </row>
    <row r="479" spans="1:21" x14ac:dyDescent="0.25">
      <c r="H479" t="s">
        <v>948</v>
      </c>
    </row>
    <row r="480" spans="1:21" x14ac:dyDescent="0.25">
      <c r="A480">
        <v>237</v>
      </c>
      <c r="B480">
        <v>5378</v>
      </c>
      <c r="C480" t="s">
        <v>949</v>
      </c>
      <c r="D480" t="s">
        <v>327</v>
      </c>
      <c r="E480" t="s">
        <v>950</v>
      </c>
      <c r="F480" t="s">
        <v>951</v>
      </c>
      <c r="G480" t="str">
        <f>"201512000579"</f>
        <v>201512000579</v>
      </c>
      <c r="H480" t="s">
        <v>577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T480">
        <v>2</v>
      </c>
      <c r="U480" t="s">
        <v>577</v>
      </c>
    </row>
    <row r="481" spans="1:21" x14ac:dyDescent="0.25">
      <c r="H481" t="s">
        <v>952</v>
      </c>
    </row>
    <row r="482" spans="1:21" x14ac:dyDescent="0.25">
      <c r="A482">
        <v>238</v>
      </c>
      <c r="B482">
        <v>8686</v>
      </c>
      <c r="C482" t="s">
        <v>953</v>
      </c>
      <c r="D482" t="s">
        <v>26</v>
      </c>
      <c r="E482" t="s">
        <v>48</v>
      </c>
      <c r="F482" t="s">
        <v>954</v>
      </c>
      <c r="G482" t="str">
        <f>"201512001874"</f>
        <v>201512001874</v>
      </c>
      <c r="H482" t="s">
        <v>577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T482">
        <v>2</v>
      </c>
      <c r="U482" t="s">
        <v>577</v>
      </c>
    </row>
    <row r="483" spans="1:21" x14ac:dyDescent="0.25">
      <c r="H483" t="s">
        <v>955</v>
      </c>
    </row>
    <row r="484" spans="1:21" x14ac:dyDescent="0.25">
      <c r="A484">
        <v>239</v>
      </c>
      <c r="B484">
        <v>5417</v>
      </c>
      <c r="C484" t="s">
        <v>956</v>
      </c>
      <c r="D484" t="s">
        <v>196</v>
      </c>
      <c r="E484" t="s">
        <v>957</v>
      </c>
      <c r="F484" t="s">
        <v>958</v>
      </c>
      <c r="G484" t="str">
        <f>"00085764"</f>
        <v>00085764</v>
      </c>
      <c r="H484" t="s">
        <v>577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T484">
        <v>2</v>
      </c>
      <c r="U484" t="s">
        <v>577</v>
      </c>
    </row>
    <row r="485" spans="1:21" x14ac:dyDescent="0.25">
      <c r="H485" t="s">
        <v>959</v>
      </c>
    </row>
    <row r="486" spans="1:21" x14ac:dyDescent="0.25">
      <c r="A486">
        <v>240</v>
      </c>
      <c r="B486">
        <v>7279</v>
      </c>
      <c r="C486" t="s">
        <v>960</v>
      </c>
      <c r="D486" t="s">
        <v>304</v>
      </c>
      <c r="E486" t="s">
        <v>961</v>
      </c>
      <c r="F486" t="s">
        <v>962</v>
      </c>
      <c r="G486" t="str">
        <f>"201406009601"</f>
        <v>201406009601</v>
      </c>
      <c r="H486" t="s">
        <v>577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T486">
        <v>2</v>
      </c>
      <c r="U486" t="s">
        <v>577</v>
      </c>
    </row>
    <row r="487" spans="1:21" x14ac:dyDescent="0.25">
      <c r="H487" t="s">
        <v>963</v>
      </c>
    </row>
    <row r="488" spans="1:21" x14ac:dyDescent="0.25">
      <c r="A488">
        <v>241</v>
      </c>
      <c r="B488">
        <v>4559</v>
      </c>
      <c r="C488" t="s">
        <v>964</v>
      </c>
      <c r="D488" t="s">
        <v>33</v>
      </c>
      <c r="E488" t="s">
        <v>20</v>
      </c>
      <c r="F488" t="s">
        <v>965</v>
      </c>
      <c r="G488" t="str">
        <f>"201511035382"</f>
        <v>201511035382</v>
      </c>
      <c r="H488" t="s">
        <v>577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T488">
        <v>2</v>
      </c>
      <c r="U488" t="s">
        <v>577</v>
      </c>
    </row>
    <row r="489" spans="1:21" x14ac:dyDescent="0.25">
      <c r="H489" t="s">
        <v>966</v>
      </c>
    </row>
    <row r="490" spans="1:21" x14ac:dyDescent="0.25">
      <c r="A490">
        <v>242</v>
      </c>
      <c r="B490">
        <v>3036</v>
      </c>
      <c r="C490" t="s">
        <v>967</v>
      </c>
      <c r="D490" t="s">
        <v>72</v>
      </c>
      <c r="E490" t="s">
        <v>48</v>
      </c>
      <c r="F490" t="s">
        <v>968</v>
      </c>
      <c r="G490" t="str">
        <f>"00043709"</f>
        <v>00043709</v>
      </c>
      <c r="H490" t="s">
        <v>577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T490">
        <v>2</v>
      </c>
      <c r="U490" t="s">
        <v>577</v>
      </c>
    </row>
    <row r="491" spans="1:21" x14ac:dyDescent="0.25">
      <c r="H491" t="s">
        <v>969</v>
      </c>
    </row>
    <row r="492" spans="1:21" x14ac:dyDescent="0.25">
      <c r="A492">
        <v>243</v>
      </c>
      <c r="B492">
        <v>1873</v>
      </c>
      <c r="C492" t="s">
        <v>970</v>
      </c>
      <c r="D492" t="s">
        <v>246</v>
      </c>
      <c r="E492" t="s">
        <v>105</v>
      </c>
      <c r="F492" t="s">
        <v>971</v>
      </c>
      <c r="G492" t="str">
        <f>"201502001833"</f>
        <v>201502001833</v>
      </c>
      <c r="H492" t="s">
        <v>972</v>
      </c>
      <c r="I492">
        <v>150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T492">
        <v>2</v>
      </c>
      <c r="U492" t="s">
        <v>973</v>
      </c>
    </row>
    <row r="493" spans="1:21" x14ac:dyDescent="0.25">
      <c r="H493" t="s">
        <v>974</v>
      </c>
    </row>
    <row r="494" spans="1:21" x14ac:dyDescent="0.25">
      <c r="A494">
        <v>244</v>
      </c>
      <c r="B494">
        <v>9116</v>
      </c>
      <c r="C494" t="s">
        <v>975</v>
      </c>
      <c r="D494" t="s">
        <v>168</v>
      </c>
      <c r="E494" t="s">
        <v>20</v>
      </c>
      <c r="F494" t="s">
        <v>976</v>
      </c>
      <c r="G494" t="str">
        <f>"201511043111"</f>
        <v>201511043111</v>
      </c>
      <c r="H494" t="s">
        <v>207</v>
      </c>
      <c r="I494">
        <v>0</v>
      </c>
      <c r="J494">
        <v>30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T494">
        <v>2</v>
      </c>
      <c r="U494" t="s">
        <v>977</v>
      </c>
    </row>
    <row r="495" spans="1:21" x14ac:dyDescent="0.25">
      <c r="H495" t="s">
        <v>978</v>
      </c>
    </row>
    <row r="496" spans="1:21" x14ac:dyDescent="0.25">
      <c r="A496">
        <v>245</v>
      </c>
      <c r="B496">
        <v>8438</v>
      </c>
      <c r="C496" t="s">
        <v>979</v>
      </c>
      <c r="D496" t="s">
        <v>327</v>
      </c>
      <c r="E496" t="s">
        <v>15</v>
      </c>
      <c r="F496" t="s">
        <v>980</v>
      </c>
      <c r="G496" t="str">
        <f>"00102764"</f>
        <v>00102764</v>
      </c>
      <c r="H496" t="s">
        <v>981</v>
      </c>
      <c r="I496">
        <v>0</v>
      </c>
      <c r="J496">
        <v>30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T496">
        <v>2</v>
      </c>
      <c r="U496" t="s">
        <v>982</v>
      </c>
    </row>
    <row r="497" spans="1:21" x14ac:dyDescent="0.25">
      <c r="H497" t="s">
        <v>983</v>
      </c>
    </row>
    <row r="498" spans="1:21" x14ac:dyDescent="0.25">
      <c r="A498">
        <v>246</v>
      </c>
      <c r="B498">
        <v>5331</v>
      </c>
      <c r="C498" t="s">
        <v>984</v>
      </c>
      <c r="D498" t="s">
        <v>156</v>
      </c>
      <c r="E498" t="s">
        <v>276</v>
      </c>
      <c r="F498" t="s">
        <v>985</v>
      </c>
      <c r="G498" t="str">
        <f>"201512001175"</f>
        <v>201512001175</v>
      </c>
      <c r="H498">
        <v>1034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T498">
        <v>3</v>
      </c>
      <c r="U498">
        <v>1034</v>
      </c>
    </row>
    <row r="499" spans="1:21" x14ac:dyDescent="0.25">
      <c r="H499" t="s">
        <v>986</v>
      </c>
    </row>
    <row r="500" spans="1:21" x14ac:dyDescent="0.25">
      <c r="A500">
        <v>247</v>
      </c>
      <c r="B500">
        <v>758</v>
      </c>
      <c r="C500" t="s">
        <v>987</v>
      </c>
      <c r="D500" t="s">
        <v>988</v>
      </c>
      <c r="E500" t="s">
        <v>134</v>
      </c>
      <c r="F500" t="s">
        <v>989</v>
      </c>
      <c r="G500" t="str">
        <f>"201511042059"</f>
        <v>201511042059</v>
      </c>
      <c r="H500">
        <v>1034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T500">
        <v>2</v>
      </c>
      <c r="U500">
        <v>1034</v>
      </c>
    </row>
    <row r="501" spans="1:21" x14ac:dyDescent="0.25">
      <c r="H501" t="s">
        <v>990</v>
      </c>
    </row>
    <row r="502" spans="1:21" x14ac:dyDescent="0.25">
      <c r="A502">
        <v>248</v>
      </c>
      <c r="B502">
        <v>3678</v>
      </c>
      <c r="C502" t="s">
        <v>991</v>
      </c>
      <c r="D502" t="s">
        <v>467</v>
      </c>
      <c r="E502" t="s">
        <v>992</v>
      </c>
      <c r="F502" t="s">
        <v>993</v>
      </c>
      <c r="G502" t="str">
        <f>"201510003888"</f>
        <v>201510003888</v>
      </c>
      <c r="H502">
        <v>1034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T502">
        <v>2</v>
      </c>
      <c r="U502">
        <v>1034</v>
      </c>
    </row>
    <row r="503" spans="1:21" x14ac:dyDescent="0.25">
      <c r="H503" t="s">
        <v>994</v>
      </c>
    </row>
    <row r="504" spans="1:21" x14ac:dyDescent="0.25">
      <c r="A504">
        <v>249</v>
      </c>
      <c r="B504">
        <v>9201</v>
      </c>
      <c r="C504" t="s">
        <v>995</v>
      </c>
      <c r="D504" t="s">
        <v>60</v>
      </c>
      <c r="E504" t="s">
        <v>20</v>
      </c>
      <c r="F504" t="s">
        <v>996</v>
      </c>
      <c r="G504" t="str">
        <f>"201502002011"</f>
        <v>201502002011</v>
      </c>
      <c r="H504">
        <v>1034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T504">
        <v>2</v>
      </c>
      <c r="U504">
        <v>1034</v>
      </c>
    </row>
    <row r="505" spans="1:21" x14ac:dyDescent="0.25">
      <c r="H505" t="s">
        <v>997</v>
      </c>
    </row>
    <row r="506" spans="1:21" x14ac:dyDescent="0.25">
      <c r="A506">
        <v>250</v>
      </c>
      <c r="B506">
        <v>6193</v>
      </c>
      <c r="C506" t="s">
        <v>998</v>
      </c>
      <c r="D506" t="s">
        <v>263</v>
      </c>
      <c r="E506" t="s">
        <v>48</v>
      </c>
      <c r="F506" t="s">
        <v>999</v>
      </c>
      <c r="G506" t="str">
        <f>"201511026099"</f>
        <v>201511026099</v>
      </c>
      <c r="H506">
        <v>1034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T506">
        <v>2</v>
      </c>
      <c r="U506">
        <v>1034</v>
      </c>
    </row>
    <row r="507" spans="1:21" x14ac:dyDescent="0.25">
      <c r="H507" t="s">
        <v>1000</v>
      </c>
    </row>
    <row r="508" spans="1:21" x14ac:dyDescent="0.25">
      <c r="A508">
        <v>251</v>
      </c>
      <c r="B508">
        <v>5073</v>
      </c>
      <c r="C508" t="s">
        <v>1001</v>
      </c>
      <c r="D508" t="s">
        <v>1002</v>
      </c>
      <c r="E508" t="s">
        <v>179</v>
      </c>
      <c r="F508" t="s">
        <v>1003</v>
      </c>
      <c r="G508" t="str">
        <f>"201407000223"</f>
        <v>201407000223</v>
      </c>
      <c r="H508">
        <v>1034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T508">
        <v>2</v>
      </c>
      <c r="U508">
        <v>1034</v>
      </c>
    </row>
    <row r="509" spans="1:21" x14ac:dyDescent="0.25">
      <c r="H509" t="s">
        <v>1004</v>
      </c>
    </row>
    <row r="510" spans="1:21" x14ac:dyDescent="0.25">
      <c r="A510">
        <v>252</v>
      </c>
      <c r="B510">
        <v>385</v>
      </c>
      <c r="C510" t="s">
        <v>1005</v>
      </c>
      <c r="D510" t="s">
        <v>766</v>
      </c>
      <c r="E510" t="s">
        <v>488</v>
      </c>
      <c r="F510" t="s">
        <v>1006</v>
      </c>
      <c r="G510" t="str">
        <f>"201511027260"</f>
        <v>201511027260</v>
      </c>
      <c r="H510">
        <v>1001</v>
      </c>
      <c r="I510">
        <v>0</v>
      </c>
      <c r="J510">
        <v>30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T510">
        <v>2</v>
      </c>
      <c r="U510">
        <v>1031</v>
      </c>
    </row>
    <row r="511" spans="1:21" x14ac:dyDescent="0.25">
      <c r="H511" t="s">
        <v>1007</v>
      </c>
    </row>
    <row r="512" spans="1:21" x14ac:dyDescent="0.25">
      <c r="A512">
        <v>253</v>
      </c>
      <c r="B512">
        <v>7745</v>
      </c>
      <c r="C512" t="s">
        <v>1008</v>
      </c>
      <c r="D512" t="s">
        <v>14</v>
      </c>
      <c r="E512" t="s">
        <v>134</v>
      </c>
      <c r="F512" t="s">
        <v>1009</v>
      </c>
      <c r="G512" t="str">
        <f>"201511024649"</f>
        <v>201511024649</v>
      </c>
      <c r="H512">
        <v>880</v>
      </c>
      <c r="I512">
        <v>150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T512">
        <v>2</v>
      </c>
      <c r="U512">
        <v>1030</v>
      </c>
    </row>
    <row r="513" spans="1:21" x14ac:dyDescent="0.25">
      <c r="H513" t="s">
        <v>1010</v>
      </c>
    </row>
    <row r="514" spans="1:21" x14ac:dyDescent="0.25">
      <c r="A514">
        <v>254</v>
      </c>
      <c r="B514">
        <v>224</v>
      </c>
      <c r="C514" t="s">
        <v>1011</v>
      </c>
      <c r="D514" t="s">
        <v>14</v>
      </c>
      <c r="E514" t="s">
        <v>15</v>
      </c>
      <c r="F514" t="s">
        <v>1012</v>
      </c>
      <c r="G514" t="str">
        <f>"201511026295"</f>
        <v>201511026295</v>
      </c>
      <c r="H514">
        <v>880</v>
      </c>
      <c r="I514">
        <v>150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T514">
        <v>2</v>
      </c>
      <c r="U514">
        <v>1030</v>
      </c>
    </row>
    <row r="515" spans="1:21" x14ac:dyDescent="0.25">
      <c r="H515" t="s">
        <v>1013</v>
      </c>
    </row>
    <row r="516" spans="1:21" x14ac:dyDescent="0.25">
      <c r="A516">
        <v>255</v>
      </c>
      <c r="B516">
        <v>2491</v>
      </c>
      <c r="C516" t="s">
        <v>1014</v>
      </c>
      <c r="D516" t="s">
        <v>72</v>
      </c>
      <c r="E516" t="s">
        <v>1015</v>
      </c>
      <c r="F516" t="s">
        <v>1016</v>
      </c>
      <c r="G516" t="str">
        <f>"201511020128"</f>
        <v>201511020128</v>
      </c>
      <c r="H516">
        <v>880</v>
      </c>
      <c r="I516">
        <v>150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T516">
        <v>2</v>
      </c>
      <c r="U516">
        <v>1030</v>
      </c>
    </row>
    <row r="517" spans="1:21" x14ac:dyDescent="0.25">
      <c r="H517" t="s">
        <v>1017</v>
      </c>
    </row>
    <row r="518" spans="1:21" x14ac:dyDescent="0.25">
      <c r="A518">
        <v>256</v>
      </c>
      <c r="B518">
        <v>794</v>
      </c>
      <c r="C518" t="s">
        <v>1018</v>
      </c>
      <c r="D518" t="s">
        <v>26</v>
      </c>
      <c r="E518" t="s">
        <v>559</v>
      </c>
      <c r="F518" t="s">
        <v>1019</v>
      </c>
      <c r="G518" t="str">
        <f>"201511020877"</f>
        <v>201511020877</v>
      </c>
      <c r="H518">
        <v>880</v>
      </c>
      <c r="I518">
        <v>150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T518">
        <v>2</v>
      </c>
      <c r="U518">
        <v>1030</v>
      </c>
    </row>
    <row r="519" spans="1:21" x14ac:dyDescent="0.25">
      <c r="H519" t="s">
        <v>1020</v>
      </c>
    </row>
    <row r="520" spans="1:21" x14ac:dyDescent="0.25">
      <c r="A520">
        <v>257</v>
      </c>
      <c r="B520">
        <v>1307</v>
      </c>
      <c r="C520" t="s">
        <v>1021</v>
      </c>
      <c r="D520" t="s">
        <v>72</v>
      </c>
      <c r="E520" t="s">
        <v>492</v>
      </c>
      <c r="F520" t="s">
        <v>1022</v>
      </c>
      <c r="G520" t="str">
        <f>"201510001132"</f>
        <v>201510001132</v>
      </c>
      <c r="H520" t="s">
        <v>175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T520">
        <v>2</v>
      </c>
      <c r="U520" t="s">
        <v>175</v>
      </c>
    </row>
    <row r="521" spans="1:21" x14ac:dyDescent="0.25">
      <c r="H521" t="s">
        <v>1023</v>
      </c>
    </row>
    <row r="522" spans="1:21" x14ac:dyDescent="0.25">
      <c r="A522">
        <v>258</v>
      </c>
      <c r="B522">
        <v>5987</v>
      </c>
      <c r="C522" t="s">
        <v>1024</v>
      </c>
      <c r="D522" t="s">
        <v>1025</v>
      </c>
      <c r="E522" t="s">
        <v>222</v>
      </c>
      <c r="F522" t="s">
        <v>1026</v>
      </c>
      <c r="G522" t="str">
        <f>"00092731"</f>
        <v>00092731</v>
      </c>
      <c r="H522" t="s">
        <v>175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T522">
        <v>2</v>
      </c>
      <c r="U522" t="s">
        <v>175</v>
      </c>
    </row>
    <row r="523" spans="1:21" x14ac:dyDescent="0.25">
      <c r="H523" t="s">
        <v>1027</v>
      </c>
    </row>
    <row r="524" spans="1:21" x14ac:dyDescent="0.25">
      <c r="A524">
        <v>259</v>
      </c>
      <c r="B524">
        <v>1719</v>
      </c>
      <c r="C524" t="s">
        <v>1028</v>
      </c>
      <c r="D524" t="s">
        <v>38</v>
      </c>
      <c r="E524" t="s">
        <v>20</v>
      </c>
      <c r="F524" t="s">
        <v>1029</v>
      </c>
      <c r="G524" t="str">
        <f>"00019929"</f>
        <v>00019929</v>
      </c>
      <c r="H524" t="s">
        <v>175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T524">
        <v>2</v>
      </c>
      <c r="U524" t="s">
        <v>175</v>
      </c>
    </row>
    <row r="525" spans="1:21" x14ac:dyDescent="0.25">
      <c r="H525" t="s">
        <v>1030</v>
      </c>
    </row>
    <row r="526" spans="1:21" x14ac:dyDescent="0.25">
      <c r="A526">
        <v>260</v>
      </c>
      <c r="B526">
        <v>7315</v>
      </c>
      <c r="C526" t="s">
        <v>1031</v>
      </c>
      <c r="D526" t="s">
        <v>1032</v>
      </c>
      <c r="E526" t="s">
        <v>1033</v>
      </c>
      <c r="F526" t="s">
        <v>1034</v>
      </c>
      <c r="G526" t="str">
        <f>"00028055"</f>
        <v>00028055</v>
      </c>
      <c r="H526">
        <v>847</v>
      </c>
      <c r="I526">
        <v>150</v>
      </c>
      <c r="J526">
        <v>30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T526">
        <v>2</v>
      </c>
      <c r="U526">
        <v>1027</v>
      </c>
    </row>
    <row r="527" spans="1:21" x14ac:dyDescent="0.25">
      <c r="H527" t="s">
        <v>1035</v>
      </c>
    </row>
    <row r="528" spans="1:21" x14ac:dyDescent="0.25">
      <c r="A528">
        <v>261</v>
      </c>
      <c r="B528">
        <v>5092</v>
      </c>
      <c r="C528" t="s">
        <v>1036</v>
      </c>
      <c r="D528" t="s">
        <v>14</v>
      </c>
      <c r="E528" t="s">
        <v>1037</v>
      </c>
      <c r="F528" t="s">
        <v>1038</v>
      </c>
      <c r="G528" t="str">
        <f>"00072753"</f>
        <v>00072753</v>
      </c>
      <c r="H528" t="s">
        <v>181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T528">
        <v>3</v>
      </c>
      <c r="U528" t="s">
        <v>181</v>
      </c>
    </row>
    <row r="529" spans="1:21" x14ac:dyDescent="0.25">
      <c r="H529" t="s">
        <v>1039</v>
      </c>
    </row>
    <row r="530" spans="1:21" x14ac:dyDescent="0.25">
      <c r="A530">
        <v>262</v>
      </c>
      <c r="B530">
        <v>3471</v>
      </c>
      <c r="C530" t="s">
        <v>1040</v>
      </c>
      <c r="D530" t="s">
        <v>60</v>
      </c>
      <c r="E530" t="s">
        <v>34</v>
      </c>
      <c r="F530" t="s">
        <v>1041</v>
      </c>
      <c r="G530" t="str">
        <f>"00050768"</f>
        <v>00050768</v>
      </c>
      <c r="H530" t="s">
        <v>181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T530">
        <v>2</v>
      </c>
      <c r="U530" t="s">
        <v>181</v>
      </c>
    </row>
    <row r="531" spans="1:21" x14ac:dyDescent="0.25">
      <c r="H531" t="s">
        <v>1042</v>
      </c>
    </row>
    <row r="532" spans="1:21" x14ac:dyDescent="0.25">
      <c r="A532">
        <v>263</v>
      </c>
      <c r="B532">
        <v>5114</v>
      </c>
      <c r="C532" t="s">
        <v>1043</v>
      </c>
      <c r="D532" t="s">
        <v>1044</v>
      </c>
      <c r="E532" t="s">
        <v>1045</v>
      </c>
      <c r="F532" t="s">
        <v>1046</v>
      </c>
      <c r="G532" t="str">
        <f>"201511041318"</f>
        <v>201511041318</v>
      </c>
      <c r="H532" t="s">
        <v>1047</v>
      </c>
      <c r="I532">
        <v>0</v>
      </c>
      <c r="J532">
        <v>30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T532">
        <v>2</v>
      </c>
      <c r="U532" t="s">
        <v>1048</v>
      </c>
    </row>
    <row r="533" spans="1:21" x14ac:dyDescent="0.25">
      <c r="H533" t="s">
        <v>1049</v>
      </c>
    </row>
    <row r="534" spans="1:21" x14ac:dyDescent="0.25">
      <c r="A534">
        <v>264</v>
      </c>
      <c r="B534">
        <v>8960</v>
      </c>
      <c r="C534" t="s">
        <v>1050</v>
      </c>
      <c r="D534" t="s">
        <v>1051</v>
      </c>
      <c r="E534" t="s">
        <v>223</v>
      </c>
      <c r="F534" t="s">
        <v>1052</v>
      </c>
      <c r="G534" t="str">
        <f>"201511024721"</f>
        <v>201511024721</v>
      </c>
      <c r="H534" t="s">
        <v>1053</v>
      </c>
      <c r="I534">
        <v>150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T534">
        <v>2</v>
      </c>
      <c r="U534" t="s">
        <v>1054</v>
      </c>
    </row>
    <row r="535" spans="1:21" x14ac:dyDescent="0.25">
      <c r="H535" t="s">
        <v>1055</v>
      </c>
    </row>
    <row r="536" spans="1:21" x14ac:dyDescent="0.25">
      <c r="A536">
        <v>265</v>
      </c>
      <c r="B536">
        <v>3093</v>
      </c>
      <c r="C536" t="s">
        <v>1056</v>
      </c>
      <c r="D536" t="s">
        <v>1057</v>
      </c>
      <c r="E536" t="s">
        <v>186</v>
      </c>
      <c r="F536" t="s">
        <v>1058</v>
      </c>
      <c r="G536" t="str">
        <f>"00017083"</f>
        <v>00017083</v>
      </c>
      <c r="H536">
        <v>1023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T536">
        <v>2</v>
      </c>
      <c r="U536">
        <v>1023</v>
      </c>
    </row>
    <row r="537" spans="1:21" x14ac:dyDescent="0.25">
      <c r="H537" t="s">
        <v>1059</v>
      </c>
    </row>
    <row r="538" spans="1:21" x14ac:dyDescent="0.25">
      <c r="A538">
        <v>266</v>
      </c>
      <c r="B538">
        <v>5898</v>
      </c>
      <c r="C538" t="s">
        <v>1060</v>
      </c>
      <c r="D538" t="s">
        <v>1061</v>
      </c>
      <c r="E538" t="s">
        <v>20</v>
      </c>
      <c r="F538" t="s">
        <v>1062</v>
      </c>
      <c r="G538" t="str">
        <f>"00090657"</f>
        <v>00090657</v>
      </c>
      <c r="H538">
        <v>1023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T538">
        <v>2</v>
      </c>
      <c r="U538">
        <v>1023</v>
      </c>
    </row>
    <row r="539" spans="1:21" x14ac:dyDescent="0.25">
      <c r="H539" t="s">
        <v>1063</v>
      </c>
    </row>
    <row r="540" spans="1:21" x14ac:dyDescent="0.25">
      <c r="A540">
        <v>267</v>
      </c>
      <c r="B540">
        <v>9962</v>
      </c>
      <c r="C540" t="s">
        <v>1064</v>
      </c>
      <c r="D540" t="s">
        <v>20</v>
      </c>
      <c r="E540" t="s">
        <v>1065</v>
      </c>
      <c r="F540" t="s">
        <v>1066</v>
      </c>
      <c r="G540" t="str">
        <f>"201511037574"</f>
        <v>201511037574</v>
      </c>
      <c r="H540">
        <v>1023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T540">
        <v>2</v>
      </c>
      <c r="U540">
        <v>1023</v>
      </c>
    </row>
    <row r="541" spans="1:21" x14ac:dyDescent="0.25">
      <c r="H541" t="s">
        <v>1067</v>
      </c>
    </row>
    <row r="542" spans="1:21" x14ac:dyDescent="0.25">
      <c r="A542">
        <v>268</v>
      </c>
      <c r="B542">
        <v>7752</v>
      </c>
      <c r="C542" t="s">
        <v>1068</v>
      </c>
      <c r="D542" t="s">
        <v>838</v>
      </c>
      <c r="E542" t="s">
        <v>479</v>
      </c>
      <c r="F542" t="s">
        <v>1069</v>
      </c>
      <c r="G542" t="str">
        <f>"00049481"</f>
        <v>00049481</v>
      </c>
      <c r="H542">
        <v>1023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T542">
        <v>2</v>
      </c>
      <c r="U542">
        <v>1023</v>
      </c>
    </row>
    <row r="543" spans="1:21" x14ac:dyDescent="0.25">
      <c r="H543" t="s">
        <v>1070</v>
      </c>
    </row>
    <row r="544" spans="1:21" x14ac:dyDescent="0.25">
      <c r="A544">
        <v>269</v>
      </c>
      <c r="B544">
        <v>4418</v>
      </c>
      <c r="C544" t="s">
        <v>1071</v>
      </c>
      <c r="D544" t="s">
        <v>125</v>
      </c>
      <c r="E544" t="s">
        <v>217</v>
      </c>
      <c r="F544" t="s">
        <v>1072</v>
      </c>
      <c r="G544" t="str">
        <f>"201511026019"</f>
        <v>201511026019</v>
      </c>
      <c r="H544">
        <v>1023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T544">
        <v>2</v>
      </c>
      <c r="U544">
        <v>1023</v>
      </c>
    </row>
    <row r="545" spans="1:21" x14ac:dyDescent="0.25">
      <c r="H545" t="s">
        <v>1073</v>
      </c>
    </row>
    <row r="546" spans="1:21" x14ac:dyDescent="0.25">
      <c r="A546">
        <v>270</v>
      </c>
      <c r="B546">
        <v>5762</v>
      </c>
      <c r="C546" t="s">
        <v>1074</v>
      </c>
      <c r="D546" t="s">
        <v>1075</v>
      </c>
      <c r="E546" t="s">
        <v>100</v>
      </c>
      <c r="F546" t="s">
        <v>1076</v>
      </c>
      <c r="G546" t="str">
        <f>"201511030350"</f>
        <v>201511030350</v>
      </c>
      <c r="H546">
        <v>1023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T546">
        <v>2</v>
      </c>
      <c r="U546">
        <v>1023</v>
      </c>
    </row>
    <row r="547" spans="1:21" x14ac:dyDescent="0.25">
      <c r="H547" t="s">
        <v>1077</v>
      </c>
    </row>
    <row r="548" spans="1:21" x14ac:dyDescent="0.25">
      <c r="A548">
        <v>271</v>
      </c>
      <c r="B548">
        <v>8838</v>
      </c>
      <c r="C548" t="s">
        <v>1078</v>
      </c>
      <c r="D548" t="s">
        <v>156</v>
      </c>
      <c r="E548" t="s">
        <v>15</v>
      </c>
      <c r="F548" t="s">
        <v>1079</v>
      </c>
      <c r="G548" t="str">
        <f>"201511034961"</f>
        <v>201511034961</v>
      </c>
      <c r="H548">
        <v>990</v>
      </c>
      <c r="I548">
        <v>0</v>
      </c>
      <c r="J548">
        <v>30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T548">
        <v>2</v>
      </c>
      <c r="U548">
        <v>1020</v>
      </c>
    </row>
    <row r="549" spans="1:21" x14ac:dyDescent="0.25">
      <c r="H549" t="s">
        <v>1080</v>
      </c>
    </row>
    <row r="550" spans="1:21" x14ac:dyDescent="0.25">
      <c r="A550">
        <v>272</v>
      </c>
      <c r="B550">
        <v>9693</v>
      </c>
      <c r="C550" t="s">
        <v>1081</v>
      </c>
      <c r="D550" t="s">
        <v>488</v>
      </c>
      <c r="E550" t="s">
        <v>121</v>
      </c>
      <c r="F550" t="s">
        <v>1082</v>
      </c>
      <c r="G550" t="str">
        <f>"201511028226"</f>
        <v>201511028226</v>
      </c>
      <c r="H550">
        <v>990</v>
      </c>
      <c r="I550">
        <v>0</v>
      </c>
      <c r="J550">
        <v>30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T550">
        <v>2</v>
      </c>
      <c r="U550">
        <v>1020</v>
      </c>
    </row>
    <row r="551" spans="1:21" x14ac:dyDescent="0.25">
      <c r="H551" t="s">
        <v>1083</v>
      </c>
    </row>
    <row r="552" spans="1:21" x14ac:dyDescent="0.25">
      <c r="A552">
        <v>273</v>
      </c>
      <c r="B552">
        <v>4347</v>
      </c>
      <c r="C552" t="s">
        <v>1084</v>
      </c>
      <c r="D552" t="s">
        <v>55</v>
      </c>
      <c r="E552" t="s">
        <v>1085</v>
      </c>
      <c r="F552" t="s">
        <v>1086</v>
      </c>
      <c r="G552" t="str">
        <f>"201511029419"</f>
        <v>201511029419</v>
      </c>
      <c r="H552">
        <v>990</v>
      </c>
      <c r="I552">
        <v>0</v>
      </c>
      <c r="J552">
        <v>30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T552">
        <v>2</v>
      </c>
      <c r="U552">
        <v>1020</v>
      </c>
    </row>
    <row r="553" spans="1:21" x14ac:dyDescent="0.25">
      <c r="H553" t="s">
        <v>1087</v>
      </c>
    </row>
    <row r="554" spans="1:21" x14ac:dyDescent="0.25">
      <c r="A554">
        <v>274</v>
      </c>
      <c r="B554">
        <v>4591</v>
      </c>
      <c r="C554" t="s">
        <v>1088</v>
      </c>
      <c r="D554" t="s">
        <v>156</v>
      </c>
      <c r="E554" t="s">
        <v>56</v>
      </c>
      <c r="F554" t="s">
        <v>1089</v>
      </c>
      <c r="G554" t="str">
        <f>"201511040675"</f>
        <v>201511040675</v>
      </c>
      <c r="H554" t="s">
        <v>1090</v>
      </c>
      <c r="I554">
        <v>0</v>
      </c>
      <c r="J554">
        <v>50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T554">
        <v>2</v>
      </c>
      <c r="U554" t="s">
        <v>1091</v>
      </c>
    </row>
    <row r="555" spans="1:21" x14ac:dyDescent="0.25">
      <c r="H555" t="s">
        <v>1092</v>
      </c>
    </row>
    <row r="556" spans="1:21" x14ac:dyDescent="0.25">
      <c r="A556">
        <v>275</v>
      </c>
      <c r="B556">
        <v>4622</v>
      </c>
      <c r="C556" t="s">
        <v>1093</v>
      </c>
      <c r="D556" t="s">
        <v>15</v>
      </c>
      <c r="E556" t="s">
        <v>34</v>
      </c>
      <c r="F556" t="s">
        <v>1094</v>
      </c>
      <c r="G556" t="str">
        <f>"00090707"</f>
        <v>00090707</v>
      </c>
      <c r="H556">
        <v>869</v>
      </c>
      <c r="I556">
        <v>150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T556">
        <v>2</v>
      </c>
      <c r="U556">
        <v>1019</v>
      </c>
    </row>
    <row r="557" spans="1:21" x14ac:dyDescent="0.25">
      <c r="H557" t="s">
        <v>1095</v>
      </c>
    </row>
    <row r="558" spans="1:21" x14ac:dyDescent="0.25">
      <c r="A558">
        <v>276</v>
      </c>
      <c r="B558">
        <v>2903</v>
      </c>
      <c r="C558" t="s">
        <v>1096</v>
      </c>
      <c r="D558" t="s">
        <v>26</v>
      </c>
      <c r="E558" t="s">
        <v>246</v>
      </c>
      <c r="F558" t="s">
        <v>1097</v>
      </c>
      <c r="G558" t="str">
        <f>"201511005560"</f>
        <v>201511005560</v>
      </c>
      <c r="H558" t="s">
        <v>192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T558">
        <v>2</v>
      </c>
      <c r="U558" t="s">
        <v>192</v>
      </c>
    </row>
    <row r="559" spans="1:21" x14ac:dyDescent="0.25">
      <c r="H559" t="s">
        <v>1098</v>
      </c>
    </row>
    <row r="560" spans="1:21" x14ac:dyDescent="0.25">
      <c r="A560">
        <v>277</v>
      </c>
      <c r="B560">
        <v>3801</v>
      </c>
      <c r="C560" t="s">
        <v>1099</v>
      </c>
      <c r="D560" t="s">
        <v>14</v>
      </c>
      <c r="E560" t="s">
        <v>179</v>
      </c>
      <c r="F560" t="s">
        <v>1100</v>
      </c>
      <c r="G560" t="str">
        <f>"201008000037"</f>
        <v>201008000037</v>
      </c>
      <c r="H560" t="s">
        <v>1101</v>
      </c>
      <c r="I560">
        <v>150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T560">
        <v>2</v>
      </c>
      <c r="U560" t="s">
        <v>1102</v>
      </c>
    </row>
    <row r="561" spans="1:21" x14ac:dyDescent="0.25">
      <c r="H561" t="s">
        <v>1103</v>
      </c>
    </row>
    <row r="562" spans="1:21" x14ac:dyDescent="0.25">
      <c r="A562">
        <v>278</v>
      </c>
      <c r="B562">
        <v>243</v>
      </c>
      <c r="C562" t="s">
        <v>1104</v>
      </c>
      <c r="D562" t="s">
        <v>280</v>
      </c>
      <c r="E562" t="s">
        <v>179</v>
      </c>
      <c r="F562" t="s">
        <v>1105</v>
      </c>
      <c r="G562" t="str">
        <f>"201511037981"</f>
        <v>201511037981</v>
      </c>
      <c r="H562" t="s">
        <v>1106</v>
      </c>
      <c r="I562">
        <v>0</v>
      </c>
      <c r="J562">
        <v>30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T562">
        <v>2</v>
      </c>
      <c r="U562" t="s">
        <v>1107</v>
      </c>
    </row>
    <row r="563" spans="1:21" x14ac:dyDescent="0.25">
      <c r="H563" t="s">
        <v>1108</v>
      </c>
    </row>
    <row r="564" spans="1:21" x14ac:dyDescent="0.25">
      <c r="A564">
        <v>279</v>
      </c>
      <c r="B564">
        <v>1266</v>
      </c>
      <c r="C564" t="s">
        <v>1109</v>
      </c>
      <c r="D564" t="s">
        <v>125</v>
      </c>
      <c r="E564" t="s">
        <v>1110</v>
      </c>
      <c r="F564" t="s">
        <v>1111</v>
      </c>
      <c r="G564" t="str">
        <f>"00025094"</f>
        <v>00025094</v>
      </c>
      <c r="H564">
        <v>1012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T564">
        <v>2</v>
      </c>
      <c r="U564">
        <v>1012</v>
      </c>
    </row>
    <row r="565" spans="1:21" x14ac:dyDescent="0.25">
      <c r="H565" t="s">
        <v>1112</v>
      </c>
    </row>
    <row r="566" spans="1:21" x14ac:dyDescent="0.25">
      <c r="A566">
        <v>280</v>
      </c>
      <c r="B566">
        <v>10378</v>
      </c>
      <c r="C566" t="s">
        <v>1113</v>
      </c>
      <c r="D566" t="s">
        <v>14</v>
      </c>
      <c r="E566" t="s">
        <v>1114</v>
      </c>
      <c r="F566" t="s">
        <v>1115</v>
      </c>
      <c r="G566" t="str">
        <f>"00030659"</f>
        <v>00030659</v>
      </c>
      <c r="H566">
        <v>1012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T566">
        <v>2</v>
      </c>
      <c r="U566">
        <v>1012</v>
      </c>
    </row>
    <row r="567" spans="1:21" x14ac:dyDescent="0.25">
      <c r="H567" t="s">
        <v>1116</v>
      </c>
    </row>
    <row r="568" spans="1:21" x14ac:dyDescent="0.25">
      <c r="A568">
        <v>281</v>
      </c>
      <c r="B568">
        <v>6527</v>
      </c>
      <c r="C568" t="s">
        <v>1117</v>
      </c>
      <c r="D568" t="s">
        <v>385</v>
      </c>
      <c r="E568" t="s">
        <v>20</v>
      </c>
      <c r="F568" t="s">
        <v>1118</v>
      </c>
      <c r="G568" t="str">
        <f>"201510000896"</f>
        <v>201510000896</v>
      </c>
      <c r="H568">
        <v>1012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T568">
        <v>2</v>
      </c>
      <c r="U568">
        <v>1012</v>
      </c>
    </row>
    <row r="569" spans="1:21" x14ac:dyDescent="0.25">
      <c r="H569" t="s">
        <v>1119</v>
      </c>
    </row>
    <row r="570" spans="1:21" x14ac:dyDescent="0.25">
      <c r="A570">
        <v>282</v>
      </c>
      <c r="B570">
        <v>7022</v>
      </c>
      <c r="C570" t="s">
        <v>1120</v>
      </c>
      <c r="D570" t="s">
        <v>1121</v>
      </c>
      <c r="E570" t="s">
        <v>34</v>
      </c>
      <c r="F570" t="s">
        <v>1122</v>
      </c>
      <c r="G570" t="str">
        <f>"00090495"</f>
        <v>00090495</v>
      </c>
      <c r="H570">
        <v>1012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T570">
        <v>2</v>
      </c>
      <c r="U570">
        <v>1012</v>
      </c>
    </row>
    <row r="571" spans="1:21" x14ac:dyDescent="0.25">
      <c r="H571" t="s">
        <v>1123</v>
      </c>
    </row>
    <row r="572" spans="1:21" x14ac:dyDescent="0.25">
      <c r="A572">
        <v>283</v>
      </c>
      <c r="B572">
        <v>3356</v>
      </c>
      <c r="C572" t="s">
        <v>1124</v>
      </c>
      <c r="D572" t="s">
        <v>1125</v>
      </c>
      <c r="E572" t="s">
        <v>34</v>
      </c>
      <c r="F572" t="s">
        <v>1126</v>
      </c>
      <c r="G572" t="str">
        <f>"00045237"</f>
        <v>00045237</v>
      </c>
      <c r="H572" t="s">
        <v>1127</v>
      </c>
      <c r="I572">
        <v>0</v>
      </c>
      <c r="J572">
        <v>30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T572">
        <v>2</v>
      </c>
      <c r="U572" t="s">
        <v>1128</v>
      </c>
    </row>
    <row r="573" spans="1:21" x14ac:dyDescent="0.25">
      <c r="H573" t="s">
        <v>1129</v>
      </c>
    </row>
    <row r="574" spans="1:21" x14ac:dyDescent="0.25">
      <c r="A574">
        <v>284</v>
      </c>
      <c r="B574">
        <v>2843</v>
      </c>
      <c r="C574" t="s">
        <v>1130</v>
      </c>
      <c r="D574" t="s">
        <v>551</v>
      </c>
      <c r="E574" t="s">
        <v>349</v>
      </c>
      <c r="F574" t="s">
        <v>1131</v>
      </c>
      <c r="G574" t="str">
        <f>"00039673"</f>
        <v>00039673</v>
      </c>
      <c r="H574" t="s">
        <v>1132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T574">
        <v>2</v>
      </c>
      <c r="U574" t="s">
        <v>1132</v>
      </c>
    </row>
    <row r="575" spans="1:21" x14ac:dyDescent="0.25">
      <c r="H575" t="s">
        <v>1133</v>
      </c>
    </row>
    <row r="576" spans="1:21" x14ac:dyDescent="0.25">
      <c r="A576">
        <v>285</v>
      </c>
      <c r="B576">
        <v>3670</v>
      </c>
      <c r="C576" t="s">
        <v>1134</v>
      </c>
      <c r="D576" t="s">
        <v>104</v>
      </c>
      <c r="E576" t="s">
        <v>20</v>
      </c>
      <c r="F576" t="s">
        <v>1135</v>
      </c>
      <c r="G576" t="str">
        <f>"00028721"</f>
        <v>00028721</v>
      </c>
      <c r="H576" t="s">
        <v>1136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T576">
        <v>2</v>
      </c>
      <c r="U576" t="s">
        <v>1136</v>
      </c>
    </row>
    <row r="577" spans="1:21" x14ac:dyDescent="0.25">
      <c r="H577" t="s">
        <v>1137</v>
      </c>
    </row>
    <row r="578" spans="1:21" x14ac:dyDescent="0.25">
      <c r="A578">
        <v>286</v>
      </c>
      <c r="B578">
        <v>2731</v>
      </c>
      <c r="C578" t="s">
        <v>1138</v>
      </c>
      <c r="D578" t="s">
        <v>72</v>
      </c>
      <c r="E578" t="s">
        <v>1139</v>
      </c>
      <c r="F578" t="s">
        <v>1140</v>
      </c>
      <c r="G578" t="str">
        <f>"201511032622"</f>
        <v>201511032622</v>
      </c>
      <c r="H578">
        <v>858</v>
      </c>
      <c r="I578">
        <v>150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T578">
        <v>2</v>
      </c>
      <c r="U578">
        <v>1008</v>
      </c>
    </row>
    <row r="579" spans="1:21" x14ac:dyDescent="0.25">
      <c r="H579" t="s">
        <v>1141</v>
      </c>
    </row>
    <row r="580" spans="1:21" x14ac:dyDescent="0.25">
      <c r="A580">
        <v>287</v>
      </c>
      <c r="B580">
        <v>4864</v>
      </c>
      <c r="C580" t="s">
        <v>1142</v>
      </c>
      <c r="D580" t="s">
        <v>423</v>
      </c>
      <c r="E580" t="s">
        <v>1143</v>
      </c>
      <c r="F580" t="s">
        <v>1144</v>
      </c>
      <c r="G580" t="str">
        <f>"00077684"</f>
        <v>00077684</v>
      </c>
      <c r="H580" t="s">
        <v>207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T580">
        <v>2</v>
      </c>
      <c r="U580" t="s">
        <v>207</v>
      </c>
    </row>
    <row r="581" spans="1:21" x14ac:dyDescent="0.25">
      <c r="H581" t="s">
        <v>1145</v>
      </c>
    </row>
    <row r="582" spans="1:21" x14ac:dyDescent="0.25">
      <c r="A582">
        <v>288</v>
      </c>
      <c r="B582">
        <v>10316</v>
      </c>
      <c r="C582" t="s">
        <v>1146</v>
      </c>
      <c r="D582" t="s">
        <v>706</v>
      </c>
      <c r="E582" t="s">
        <v>1147</v>
      </c>
      <c r="F582" t="s">
        <v>1148</v>
      </c>
      <c r="G582" t="str">
        <f>"00089053"</f>
        <v>00089053</v>
      </c>
      <c r="H582" t="s">
        <v>207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T582">
        <v>2</v>
      </c>
      <c r="U582" t="s">
        <v>207</v>
      </c>
    </row>
    <row r="583" spans="1:21" x14ac:dyDescent="0.25">
      <c r="H583" t="s">
        <v>1149</v>
      </c>
    </row>
    <row r="584" spans="1:21" x14ac:dyDescent="0.25">
      <c r="A584">
        <v>289</v>
      </c>
      <c r="B584">
        <v>7454</v>
      </c>
      <c r="C584" t="s">
        <v>1150</v>
      </c>
      <c r="D584" t="s">
        <v>1151</v>
      </c>
      <c r="E584" t="s">
        <v>748</v>
      </c>
      <c r="F584" t="s">
        <v>1152</v>
      </c>
      <c r="G584" t="str">
        <f>"201501000062"</f>
        <v>201501000062</v>
      </c>
      <c r="H584" t="s">
        <v>207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T584">
        <v>2</v>
      </c>
      <c r="U584" t="s">
        <v>207</v>
      </c>
    </row>
    <row r="585" spans="1:21" x14ac:dyDescent="0.25">
      <c r="H585" t="s">
        <v>1153</v>
      </c>
    </row>
    <row r="586" spans="1:21" x14ac:dyDescent="0.25">
      <c r="A586">
        <v>290</v>
      </c>
      <c r="B586">
        <v>7951</v>
      </c>
      <c r="C586" t="s">
        <v>1154</v>
      </c>
      <c r="D586" t="s">
        <v>1155</v>
      </c>
      <c r="E586" t="s">
        <v>179</v>
      </c>
      <c r="F586" t="s">
        <v>1156</v>
      </c>
      <c r="G586" t="str">
        <f>"201511035774"</f>
        <v>201511035774</v>
      </c>
      <c r="H586" t="s">
        <v>207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T586">
        <v>2</v>
      </c>
      <c r="U586" t="s">
        <v>207</v>
      </c>
    </row>
    <row r="587" spans="1:21" x14ac:dyDescent="0.25">
      <c r="H587" t="s">
        <v>1157</v>
      </c>
    </row>
    <row r="588" spans="1:21" x14ac:dyDescent="0.25">
      <c r="A588">
        <v>291</v>
      </c>
      <c r="B588">
        <v>5571</v>
      </c>
      <c r="C588" t="s">
        <v>1158</v>
      </c>
      <c r="D588" t="s">
        <v>551</v>
      </c>
      <c r="E588" t="s">
        <v>1015</v>
      </c>
      <c r="F588" t="s">
        <v>1159</v>
      </c>
      <c r="G588" t="str">
        <f>"201512002501"</f>
        <v>201512002501</v>
      </c>
      <c r="H588" t="s">
        <v>207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T588">
        <v>2</v>
      </c>
      <c r="U588" t="s">
        <v>207</v>
      </c>
    </row>
    <row r="589" spans="1:21" x14ac:dyDescent="0.25">
      <c r="H589" t="s">
        <v>1160</v>
      </c>
    </row>
    <row r="590" spans="1:21" x14ac:dyDescent="0.25">
      <c r="A590">
        <v>292</v>
      </c>
      <c r="B590">
        <v>1749</v>
      </c>
      <c r="C590" t="s">
        <v>1161</v>
      </c>
      <c r="D590" t="s">
        <v>551</v>
      </c>
      <c r="E590" t="s">
        <v>134</v>
      </c>
      <c r="F590" t="s">
        <v>1162</v>
      </c>
      <c r="G590" t="str">
        <f>"00027021"</f>
        <v>00027021</v>
      </c>
      <c r="H590" t="s">
        <v>207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T590">
        <v>2</v>
      </c>
      <c r="U590" t="s">
        <v>207</v>
      </c>
    </row>
    <row r="591" spans="1:21" x14ac:dyDescent="0.25">
      <c r="H591" t="s">
        <v>1163</v>
      </c>
    </row>
    <row r="592" spans="1:21" x14ac:dyDescent="0.25">
      <c r="A592">
        <v>293</v>
      </c>
      <c r="B592">
        <v>3365</v>
      </c>
      <c r="C592" t="s">
        <v>1164</v>
      </c>
      <c r="D592" t="s">
        <v>222</v>
      </c>
      <c r="E592" t="s">
        <v>20</v>
      </c>
      <c r="F592" t="s">
        <v>1165</v>
      </c>
      <c r="G592" t="str">
        <f>"00013611"</f>
        <v>00013611</v>
      </c>
      <c r="H592" t="s">
        <v>207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T592">
        <v>2</v>
      </c>
      <c r="U592" t="s">
        <v>207</v>
      </c>
    </row>
    <row r="593" spans="1:21" x14ac:dyDescent="0.25">
      <c r="H593" t="s">
        <v>1166</v>
      </c>
    </row>
    <row r="594" spans="1:21" x14ac:dyDescent="0.25">
      <c r="A594">
        <v>294</v>
      </c>
      <c r="B594">
        <v>10075</v>
      </c>
      <c r="C594" t="s">
        <v>1167</v>
      </c>
      <c r="D594" t="s">
        <v>60</v>
      </c>
      <c r="E594" t="s">
        <v>1168</v>
      </c>
      <c r="F594" t="s">
        <v>1169</v>
      </c>
      <c r="G594" t="str">
        <f>"201511030442"</f>
        <v>201511030442</v>
      </c>
      <c r="H594" t="s">
        <v>207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T594">
        <v>2</v>
      </c>
      <c r="U594" t="s">
        <v>207</v>
      </c>
    </row>
    <row r="595" spans="1:21" x14ac:dyDescent="0.25">
      <c r="H595" t="s">
        <v>1170</v>
      </c>
    </row>
    <row r="596" spans="1:21" x14ac:dyDescent="0.25">
      <c r="A596">
        <v>295</v>
      </c>
      <c r="B596">
        <v>3323</v>
      </c>
      <c r="C596" t="s">
        <v>1171</v>
      </c>
      <c r="D596" t="s">
        <v>1172</v>
      </c>
      <c r="E596" t="s">
        <v>1173</v>
      </c>
      <c r="F596" t="s">
        <v>1174</v>
      </c>
      <c r="G596" t="str">
        <f>"201407000030"</f>
        <v>201407000030</v>
      </c>
      <c r="H596" t="s">
        <v>290</v>
      </c>
      <c r="I596">
        <v>0</v>
      </c>
      <c r="J596">
        <v>30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T596">
        <v>2</v>
      </c>
      <c r="U596" t="s">
        <v>1175</v>
      </c>
    </row>
    <row r="597" spans="1:21" x14ac:dyDescent="0.25">
      <c r="H597" t="s">
        <v>1176</v>
      </c>
    </row>
    <row r="598" spans="1:21" x14ac:dyDescent="0.25">
      <c r="A598">
        <v>296</v>
      </c>
      <c r="B598">
        <v>6165</v>
      </c>
      <c r="C598" t="s">
        <v>1177</v>
      </c>
      <c r="D598" t="s">
        <v>1178</v>
      </c>
      <c r="E598" t="s">
        <v>1179</v>
      </c>
      <c r="F598" t="s">
        <v>1180</v>
      </c>
      <c r="G598" t="str">
        <f>"201511007069"</f>
        <v>201511007069</v>
      </c>
      <c r="H598" t="s">
        <v>306</v>
      </c>
      <c r="I598">
        <v>0</v>
      </c>
      <c r="J598">
        <v>30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T598">
        <v>3</v>
      </c>
      <c r="U598" t="s">
        <v>1181</v>
      </c>
    </row>
    <row r="599" spans="1:21" x14ac:dyDescent="0.25">
      <c r="H599" t="s">
        <v>1182</v>
      </c>
    </row>
    <row r="600" spans="1:21" x14ac:dyDescent="0.25">
      <c r="A600">
        <v>297</v>
      </c>
      <c r="B600">
        <v>4329</v>
      </c>
      <c r="C600" t="s">
        <v>1183</v>
      </c>
      <c r="D600" t="s">
        <v>349</v>
      </c>
      <c r="E600" t="s">
        <v>20</v>
      </c>
      <c r="F600" t="s">
        <v>1184</v>
      </c>
      <c r="G600" t="str">
        <f>"00054335"</f>
        <v>00054335</v>
      </c>
      <c r="H600" t="s">
        <v>306</v>
      </c>
      <c r="I600">
        <v>0</v>
      </c>
      <c r="J600">
        <v>30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T600">
        <v>2</v>
      </c>
      <c r="U600" t="s">
        <v>1181</v>
      </c>
    </row>
    <row r="601" spans="1:21" x14ac:dyDescent="0.25">
      <c r="H601" t="s">
        <v>1185</v>
      </c>
    </row>
    <row r="602" spans="1:21" x14ac:dyDescent="0.25">
      <c r="A602">
        <v>298</v>
      </c>
      <c r="B602">
        <v>7036</v>
      </c>
      <c r="C602" t="s">
        <v>1186</v>
      </c>
      <c r="D602" t="s">
        <v>1187</v>
      </c>
      <c r="E602" t="s">
        <v>56</v>
      </c>
      <c r="F602" t="s">
        <v>1188</v>
      </c>
      <c r="G602" t="str">
        <f>"00038556"</f>
        <v>00038556</v>
      </c>
      <c r="H602">
        <v>1001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T602">
        <v>2</v>
      </c>
      <c r="U602">
        <v>1001</v>
      </c>
    </row>
    <row r="603" spans="1:21" x14ac:dyDescent="0.25">
      <c r="H603" t="s">
        <v>1189</v>
      </c>
    </row>
    <row r="604" spans="1:21" x14ac:dyDescent="0.25">
      <c r="A604">
        <v>299</v>
      </c>
      <c r="B604">
        <v>1722</v>
      </c>
      <c r="C604" t="s">
        <v>1190</v>
      </c>
      <c r="D604" t="s">
        <v>1191</v>
      </c>
      <c r="E604" t="s">
        <v>222</v>
      </c>
      <c r="F604" t="s">
        <v>1192</v>
      </c>
      <c r="G604" t="str">
        <f>"00019463"</f>
        <v>00019463</v>
      </c>
      <c r="H604">
        <v>1001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T604">
        <v>2</v>
      </c>
      <c r="U604">
        <v>1001</v>
      </c>
    </row>
    <row r="605" spans="1:21" x14ac:dyDescent="0.25">
      <c r="H605" t="s">
        <v>1193</v>
      </c>
    </row>
    <row r="606" spans="1:21" x14ac:dyDescent="0.25">
      <c r="A606">
        <v>300</v>
      </c>
      <c r="B606">
        <v>262</v>
      </c>
      <c r="C606" t="s">
        <v>1194</v>
      </c>
      <c r="D606" t="s">
        <v>1155</v>
      </c>
      <c r="E606" t="s">
        <v>246</v>
      </c>
      <c r="F606" t="s">
        <v>1195</v>
      </c>
      <c r="G606" t="str">
        <f>"00029796"</f>
        <v>00029796</v>
      </c>
      <c r="H606">
        <v>1001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T606">
        <v>2</v>
      </c>
      <c r="U606">
        <v>1001</v>
      </c>
    </row>
    <row r="607" spans="1:21" x14ac:dyDescent="0.25">
      <c r="H607" t="s">
        <v>1196</v>
      </c>
    </row>
    <row r="608" spans="1:21" x14ac:dyDescent="0.25">
      <c r="A608">
        <v>301</v>
      </c>
      <c r="B608">
        <v>8042</v>
      </c>
      <c r="C608" t="s">
        <v>1197</v>
      </c>
      <c r="D608" t="s">
        <v>26</v>
      </c>
      <c r="E608" t="s">
        <v>56</v>
      </c>
      <c r="F608" t="s">
        <v>1198</v>
      </c>
      <c r="G608" t="str">
        <f>"201511026603"</f>
        <v>201511026603</v>
      </c>
      <c r="H608">
        <v>1001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T608">
        <v>2</v>
      </c>
      <c r="U608">
        <v>1001</v>
      </c>
    </row>
    <row r="609" spans="1:21" x14ac:dyDescent="0.25">
      <c r="H609" t="s">
        <v>1199</v>
      </c>
    </row>
    <row r="610" spans="1:21" x14ac:dyDescent="0.25">
      <c r="A610">
        <v>302</v>
      </c>
      <c r="B610">
        <v>7973</v>
      </c>
      <c r="C610" t="s">
        <v>1200</v>
      </c>
      <c r="D610" t="s">
        <v>1201</v>
      </c>
      <c r="E610" t="s">
        <v>34</v>
      </c>
      <c r="F610" t="s">
        <v>1202</v>
      </c>
      <c r="G610" t="str">
        <f>"00094464"</f>
        <v>00094464</v>
      </c>
      <c r="H610" t="s">
        <v>1203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T610">
        <v>2</v>
      </c>
      <c r="U610" t="s">
        <v>1203</v>
      </c>
    </row>
    <row r="611" spans="1:21" x14ac:dyDescent="0.25">
      <c r="H611" t="s">
        <v>1204</v>
      </c>
    </row>
    <row r="612" spans="1:21" x14ac:dyDescent="0.25">
      <c r="A612">
        <v>303</v>
      </c>
      <c r="B612">
        <v>2010</v>
      </c>
      <c r="C612" t="s">
        <v>1205</v>
      </c>
      <c r="D612" t="s">
        <v>133</v>
      </c>
      <c r="E612" t="s">
        <v>1206</v>
      </c>
      <c r="F612" t="s">
        <v>1207</v>
      </c>
      <c r="G612" t="str">
        <f>"201511037518"</f>
        <v>201511037518</v>
      </c>
      <c r="H612">
        <v>968</v>
      </c>
      <c r="I612">
        <v>0</v>
      </c>
      <c r="J612">
        <v>30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T612">
        <v>2</v>
      </c>
      <c r="U612">
        <v>998</v>
      </c>
    </row>
    <row r="613" spans="1:21" x14ac:dyDescent="0.25">
      <c r="H613" t="s">
        <v>1208</v>
      </c>
    </row>
    <row r="614" spans="1:21" x14ac:dyDescent="0.25">
      <c r="A614">
        <v>304</v>
      </c>
      <c r="B614">
        <v>4621</v>
      </c>
      <c r="C614" t="s">
        <v>1209</v>
      </c>
      <c r="D614" t="s">
        <v>33</v>
      </c>
      <c r="E614" t="s">
        <v>48</v>
      </c>
      <c r="F614" t="s">
        <v>1210</v>
      </c>
      <c r="G614" t="str">
        <f>"00085228"</f>
        <v>00085228</v>
      </c>
      <c r="H614" t="s">
        <v>1211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T614">
        <v>2</v>
      </c>
      <c r="U614" t="s">
        <v>1211</v>
      </c>
    </row>
    <row r="615" spans="1:21" x14ac:dyDescent="0.25">
      <c r="H615" t="s">
        <v>1212</v>
      </c>
    </row>
    <row r="616" spans="1:21" x14ac:dyDescent="0.25">
      <c r="A616">
        <v>305</v>
      </c>
      <c r="B616">
        <v>10440</v>
      </c>
      <c r="C616" t="s">
        <v>846</v>
      </c>
      <c r="D616" t="s">
        <v>1061</v>
      </c>
      <c r="E616" t="s">
        <v>20</v>
      </c>
      <c r="F616" t="s">
        <v>1213</v>
      </c>
      <c r="G616" t="str">
        <f>"201511017959"</f>
        <v>201511017959</v>
      </c>
      <c r="H616">
        <v>847</v>
      </c>
      <c r="I616">
        <v>150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T616">
        <v>2</v>
      </c>
      <c r="U616">
        <v>997</v>
      </c>
    </row>
    <row r="617" spans="1:21" x14ac:dyDescent="0.25">
      <c r="H617" t="s">
        <v>1214</v>
      </c>
    </row>
    <row r="618" spans="1:21" x14ac:dyDescent="0.25">
      <c r="A618">
        <v>306</v>
      </c>
      <c r="B618">
        <v>7412</v>
      </c>
      <c r="C618" t="s">
        <v>1215</v>
      </c>
      <c r="D618" t="s">
        <v>26</v>
      </c>
      <c r="E618" t="s">
        <v>134</v>
      </c>
      <c r="F618" t="s">
        <v>1216</v>
      </c>
      <c r="G618" t="str">
        <f>"201511028614"</f>
        <v>201511028614</v>
      </c>
      <c r="H618" t="s">
        <v>1217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T618">
        <v>2</v>
      </c>
      <c r="U618" t="s">
        <v>1217</v>
      </c>
    </row>
    <row r="619" spans="1:21" x14ac:dyDescent="0.25">
      <c r="H619" t="s">
        <v>1218</v>
      </c>
    </row>
    <row r="620" spans="1:21" x14ac:dyDescent="0.25">
      <c r="A620">
        <v>307</v>
      </c>
      <c r="B620">
        <v>8378</v>
      </c>
      <c r="C620" t="s">
        <v>1219</v>
      </c>
      <c r="D620" t="s">
        <v>766</v>
      </c>
      <c r="E620" t="s">
        <v>38</v>
      </c>
      <c r="F620" t="s">
        <v>1220</v>
      </c>
      <c r="G620" t="str">
        <f>"00088561"</f>
        <v>00088561</v>
      </c>
      <c r="H620" t="s">
        <v>1047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T620">
        <v>3</v>
      </c>
      <c r="U620" t="s">
        <v>1047</v>
      </c>
    </row>
    <row r="621" spans="1:21" x14ac:dyDescent="0.25">
      <c r="H621" t="s">
        <v>1221</v>
      </c>
    </row>
    <row r="622" spans="1:21" x14ac:dyDescent="0.25">
      <c r="A622">
        <v>308</v>
      </c>
      <c r="B622">
        <v>6848</v>
      </c>
      <c r="C622" t="s">
        <v>1222</v>
      </c>
      <c r="D622" t="s">
        <v>1187</v>
      </c>
      <c r="E622" t="s">
        <v>15</v>
      </c>
      <c r="F622" t="s">
        <v>1223</v>
      </c>
      <c r="G622" t="str">
        <f>"00089145"</f>
        <v>00089145</v>
      </c>
      <c r="H622" t="s">
        <v>1047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T622">
        <v>2</v>
      </c>
      <c r="U622" t="s">
        <v>1047</v>
      </c>
    </row>
    <row r="623" spans="1:21" x14ac:dyDescent="0.25">
      <c r="H623" t="s">
        <v>1224</v>
      </c>
    </row>
    <row r="624" spans="1:21" x14ac:dyDescent="0.25">
      <c r="A624">
        <v>309</v>
      </c>
      <c r="B624">
        <v>9172</v>
      </c>
      <c r="C624" t="s">
        <v>1225</v>
      </c>
      <c r="D624" t="s">
        <v>805</v>
      </c>
      <c r="E624" t="s">
        <v>20</v>
      </c>
      <c r="F624" t="s">
        <v>1226</v>
      </c>
      <c r="G624" t="str">
        <f>"201511035900"</f>
        <v>201511035900</v>
      </c>
      <c r="H624" t="s">
        <v>1047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T624">
        <v>2</v>
      </c>
      <c r="U624" t="s">
        <v>1047</v>
      </c>
    </row>
    <row r="625" spans="1:21" x14ac:dyDescent="0.25">
      <c r="H625" t="s">
        <v>1227</v>
      </c>
    </row>
    <row r="626" spans="1:21" x14ac:dyDescent="0.25">
      <c r="A626">
        <v>310</v>
      </c>
      <c r="B626">
        <v>455</v>
      </c>
      <c r="C626" t="s">
        <v>1228</v>
      </c>
      <c r="D626" t="s">
        <v>1121</v>
      </c>
      <c r="E626" t="s">
        <v>34</v>
      </c>
      <c r="F626" t="s">
        <v>1229</v>
      </c>
      <c r="G626" t="str">
        <f>"201511022402"</f>
        <v>201511022402</v>
      </c>
      <c r="H626" t="s">
        <v>1047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T626">
        <v>2</v>
      </c>
      <c r="U626" t="s">
        <v>1047</v>
      </c>
    </row>
    <row r="627" spans="1:21" x14ac:dyDescent="0.25">
      <c r="H627" t="s">
        <v>1230</v>
      </c>
    </row>
    <row r="628" spans="1:21" x14ac:dyDescent="0.25">
      <c r="A628">
        <v>311</v>
      </c>
      <c r="B628">
        <v>1174</v>
      </c>
      <c r="C628" t="s">
        <v>1231</v>
      </c>
      <c r="D628" t="s">
        <v>263</v>
      </c>
      <c r="E628" t="s">
        <v>1037</v>
      </c>
      <c r="F628" t="s">
        <v>1232</v>
      </c>
      <c r="G628" t="str">
        <f>"201511031694"</f>
        <v>201511031694</v>
      </c>
      <c r="H628" t="s">
        <v>1047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T628">
        <v>2</v>
      </c>
      <c r="U628" t="s">
        <v>1047</v>
      </c>
    </row>
    <row r="629" spans="1:21" x14ac:dyDescent="0.25">
      <c r="H629" t="s">
        <v>1233</v>
      </c>
    </row>
    <row r="630" spans="1:21" x14ac:dyDescent="0.25">
      <c r="A630">
        <v>312</v>
      </c>
      <c r="B630">
        <v>6255</v>
      </c>
      <c r="C630" t="s">
        <v>1234</v>
      </c>
      <c r="D630" t="s">
        <v>288</v>
      </c>
      <c r="E630" t="s">
        <v>105</v>
      </c>
      <c r="F630" t="s">
        <v>1235</v>
      </c>
      <c r="G630" t="str">
        <f>"00083793"</f>
        <v>00083793</v>
      </c>
      <c r="H630" t="s">
        <v>1047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T630">
        <v>2</v>
      </c>
      <c r="U630" t="s">
        <v>1047</v>
      </c>
    </row>
    <row r="631" spans="1:21" x14ac:dyDescent="0.25">
      <c r="H631" t="s">
        <v>1236</v>
      </c>
    </row>
    <row r="632" spans="1:21" x14ac:dyDescent="0.25">
      <c r="A632">
        <v>313</v>
      </c>
      <c r="B632">
        <v>4275</v>
      </c>
      <c r="C632" t="s">
        <v>1237</v>
      </c>
      <c r="D632" t="s">
        <v>263</v>
      </c>
      <c r="E632" t="s">
        <v>442</v>
      </c>
      <c r="F632" t="s">
        <v>1238</v>
      </c>
      <c r="G632" t="str">
        <f>"201511024460"</f>
        <v>201511024460</v>
      </c>
      <c r="H632" t="s">
        <v>1047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T632">
        <v>2</v>
      </c>
      <c r="U632" t="s">
        <v>1047</v>
      </c>
    </row>
    <row r="633" spans="1:21" x14ac:dyDescent="0.25">
      <c r="H633" t="s">
        <v>1239</v>
      </c>
    </row>
    <row r="634" spans="1:21" x14ac:dyDescent="0.25">
      <c r="A634">
        <v>314</v>
      </c>
      <c r="B634">
        <v>2962</v>
      </c>
      <c r="C634" t="s">
        <v>1240</v>
      </c>
      <c r="D634" t="s">
        <v>26</v>
      </c>
      <c r="E634" t="s">
        <v>222</v>
      </c>
      <c r="F634" t="s">
        <v>1241</v>
      </c>
      <c r="G634" t="str">
        <f>"00040984"</f>
        <v>00040984</v>
      </c>
      <c r="H634" t="s">
        <v>1242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T634">
        <v>2</v>
      </c>
      <c r="U634" t="s">
        <v>1242</v>
      </c>
    </row>
    <row r="635" spans="1:21" x14ac:dyDescent="0.25">
      <c r="H635" t="s">
        <v>1243</v>
      </c>
    </row>
    <row r="636" spans="1:21" x14ac:dyDescent="0.25">
      <c r="A636">
        <v>315</v>
      </c>
      <c r="B636">
        <v>10109</v>
      </c>
      <c r="C636" t="s">
        <v>1244</v>
      </c>
      <c r="D636" t="s">
        <v>1245</v>
      </c>
      <c r="E636" t="s">
        <v>105</v>
      </c>
      <c r="F636" t="s">
        <v>1246</v>
      </c>
      <c r="G636" t="str">
        <f>"201309000031"</f>
        <v>201309000031</v>
      </c>
      <c r="H636">
        <v>814</v>
      </c>
      <c r="I636">
        <v>150</v>
      </c>
      <c r="J636">
        <v>30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T636">
        <v>2</v>
      </c>
      <c r="U636">
        <v>994</v>
      </c>
    </row>
    <row r="637" spans="1:21" x14ac:dyDescent="0.25">
      <c r="H637" t="s">
        <v>1247</v>
      </c>
    </row>
    <row r="638" spans="1:21" x14ac:dyDescent="0.25">
      <c r="A638">
        <v>316</v>
      </c>
      <c r="B638">
        <v>1431</v>
      </c>
      <c r="C638" t="s">
        <v>1248</v>
      </c>
      <c r="D638" t="s">
        <v>196</v>
      </c>
      <c r="E638" t="s">
        <v>48</v>
      </c>
      <c r="F638" t="s">
        <v>1249</v>
      </c>
      <c r="G638" t="str">
        <f>"00023443"</f>
        <v>00023443</v>
      </c>
      <c r="H638" t="s">
        <v>1250</v>
      </c>
      <c r="I638">
        <v>150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T638">
        <v>2</v>
      </c>
      <c r="U638" t="s">
        <v>1251</v>
      </c>
    </row>
    <row r="639" spans="1:21" x14ac:dyDescent="0.25">
      <c r="H639" t="s">
        <v>1252</v>
      </c>
    </row>
    <row r="640" spans="1:21" x14ac:dyDescent="0.25">
      <c r="A640">
        <v>317</v>
      </c>
      <c r="B640">
        <v>3608</v>
      </c>
      <c r="C640" t="s">
        <v>1253</v>
      </c>
      <c r="D640" t="s">
        <v>55</v>
      </c>
      <c r="E640" t="s">
        <v>15</v>
      </c>
      <c r="F640" t="s">
        <v>1254</v>
      </c>
      <c r="G640" t="str">
        <f>"201511029775"</f>
        <v>201511029775</v>
      </c>
      <c r="H640" t="s">
        <v>1255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T640">
        <v>3</v>
      </c>
      <c r="U640" t="s">
        <v>1255</v>
      </c>
    </row>
    <row r="641" spans="1:21" x14ac:dyDescent="0.25">
      <c r="H641" t="s">
        <v>1256</v>
      </c>
    </row>
    <row r="642" spans="1:21" x14ac:dyDescent="0.25">
      <c r="A642">
        <v>318</v>
      </c>
      <c r="B642">
        <v>10259</v>
      </c>
      <c r="C642" t="s">
        <v>1257</v>
      </c>
      <c r="D642" t="s">
        <v>120</v>
      </c>
      <c r="E642" t="s">
        <v>56</v>
      </c>
      <c r="F642" t="s">
        <v>1258</v>
      </c>
      <c r="G642" t="str">
        <f>"00069889"</f>
        <v>00069889</v>
      </c>
      <c r="H642" t="s">
        <v>1259</v>
      </c>
      <c r="I642">
        <v>150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T642">
        <v>2</v>
      </c>
      <c r="U642" t="s">
        <v>1260</v>
      </c>
    </row>
    <row r="643" spans="1:21" x14ac:dyDescent="0.25">
      <c r="H643" t="s">
        <v>1261</v>
      </c>
    </row>
    <row r="644" spans="1:21" x14ac:dyDescent="0.25">
      <c r="A644">
        <v>319</v>
      </c>
      <c r="B644">
        <v>2641</v>
      </c>
      <c r="C644" t="s">
        <v>647</v>
      </c>
      <c r="D644" t="s">
        <v>14</v>
      </c>
      <c r="E644" t="s">
        <v>1262</v>
      </c>
      <c r="F644" t="s">
        <v>1263</v>
      </c>
      <c r="G644" t="str">
        <f>"00036169"</f>
        <v>00036169</v>
      </c>
      <c r="H644" t="s">
        <v>318</v>
      </c>
      <c r="I644">
        <v>0</v>
      </c>
      <c r="J644">
        <v>50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T644">
        <v>2</v>
      </c>
      <c r="U644" t="s">
        <v>1264</v>
      </c>
    </row>
    <row r="645" spans="1:21" x14ac:dyDescent="0.25">
      <c r="H645" t="s">
        <v>1265</v>
      </c>
    </row>
    <row r="646" spans="1:21" x14ac:dyDescent="0.25">
      <c r="A646">
        <v>320</v>
      </c>
      <c r="B646">
        <v>8792</v>
      </c>
      <c r="C646" t="s">
        <v>1266</v>
      </c>
      <c r="D646" t="s">
        <v>14</v>
      </c>
      <c r="E646" t="s">
        <v>20</v>
      </c>
      <c r="F646" t="s">
        <v>1267</v>
      </c>
      <c r="G646" t="str">
        <f>"201405002330"</f>
        <v>201405002330</v>
      </c>
      <c r="H646">
        <v>990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T646">
        <v>2</v>
      </c>
      <c r="U646">
        <v>990</v>
      </c>
    </row>
    <row r="647" spans="1:21" x14ac:dyDescent="0.25">
      <c r="H647" t="s">
        <v>1268</v>
      </c>
    </row>
    <row r="648" spans="1:21" x14ac:dyDescent="0.25">
      <c r="A648">
        <v>321</v>
      </c>
      <c r="B648">
        <v>4755</v>
      </c>
      <c r="C648" t="s">
        <v>1269</v>
      </c>
      <c r="D648" t="s">
        <v>26</v>
      </c>
      <c r="E648" t="s">
        <v>38</v>
      </c>
      <c r="F648" t="s">
        <v>1270</v>
      </c>
      <c r="G648" t="str">
        <f>"00089054"</f>
        <v>00089054</v>
      </c>
      <c r="H648">
        <v>990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T648">
        <v>2</v>
      </c>
      <c r="U648">
        <v>990</v>
      </c>
    </row>
    <row r="649" spans="1:21" x14ac:dyDescent="0.25">
      <c r="H649" t="s">
        <v>1271</v>
      </c>
    </row>
    <row r="650" spans="1:21" x14ac:dyDescent="0.25">
      <c r="A650">
        <v>322</v>
      </c>
      <c r="B650">
        <v>10495</v>
      </c>
      <c r="C650" t="s">
        <v>1272</v>
      </c>
      <c r="D650" t="s">
        <v>42</v>
      </c>
      <c r="E650" t="s">
        <v>15</v>
      </c>
      <c r="F650" t="s">
        <v>1273</v>
      </c>
      <c r="G650" t="str">
        <f>"201511040254"</f>
        <v>201511040254</v>
      </c>
      <c r="H650">
        <v>990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T650">
        <v>2</v>
      </c>
      <c r="U650">
        <v>990</v>
      </c>
    </row>
    <row r="651" spans="1:21" x14ac:dyDescent="0.25">
      <c r="H651" t="s">
        <v>1274</v>
      </c>
    </row>
    <row r="652" spans="1:21" x14ac:dyDescent="0.25">
      <c r="A652">
        <v>323</v>
      </c>
      <c r="B652">
        <v>1927</v>
      </c>
      <c r="C652" t="s">
        <v>1275</v>
      </c>
      <c r="D652" t="s">
        <v>26</v>
      </c>
      <c r="E652" t="s">
        <v>463</v>
      </c>
      <c r="F652" t="s">
        <v>1276</v>
      </c>
      <c r="G652" t="str">
        <f>"201406009293"</f>
        <v>201406009293</v>
      </c>
      <c r="H652">
        <v>990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T652">
        <v>2</v>
      </c>
      <c r="U652">
        <v>990</v>
      </c>
    </row>
    <row r="653" spans="1:21" x14ac:dyDescent="0.25">
      <c r="H653" t="s">
        <v>1277</v>
      </c>
    </row>
    <row r="654" spans="1:21" x14ac:dyDescent="0.25">
      <c r="A654">
        <v>324</v>
      </c>
      <c r="B654">
        <v>5498</v>
      </c>
      <c r="C654" t="s">
        <v>1278</v>
      </c>
      <c r="D654" t="s">
        <v>72</v>
      </c>
      <c r="E654" t="s">
        <v>559</v>
      </c>
      <c r="F654" t="s">
        <v>1279</v>
      </c>
      <c r="G654" t="str">
        <f>"201511040418"</f>
        <v>201511040418</v>
      </c>
      <c r="H654">
        <v>990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T654">
        <v>2</v>
      </c>
      <c r="U654">
        <v>990</v>
      </c>
    </row>
    <row r="655" spans="1:21" x14ac:dyDescent="0.25">
      <c r="H655" t="s">
        <v>1280</v>
      </c>
    </row>
    <row r="656" spans="1:21" x14ac:dyDescent="0.25">
      <c r="A656">
        <v>325</v>
      </c>
      <c r="B656">
        <v>7416</v>
      </c>
      <c r="C656" t="s">
        <v>1281</v>
      </c>
      <c r="D656" t="s">
        <v>196</v>
      </c>
      <c r="E656" t="s">
        <v>442</v>
      </c>
      <c r="F656" t="s">
        <v>1282</v>
      </c>
      <c r="G656" t="str">
        <f>"201512001594"</f>
        <v>201512001594</v>
      </c>
      <c r="H656">
        <v>990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T656">
        <v>2</v>
      </c>
      <c r="U656">
        <v>990</v>
      </c>
    </row>
    <row r="657" spans="1:21" x14ac:dyDescent="0.25">
      <c r="H657" t="s">
        <v>1283</v>
      </c>
    </row>
    <row r="658" spans="1:21" x14ac:dyDescent="0.25">
      <c r="A658">
        <v>326</v>
      </c>
      <c r="B658">
        <v>9468</v>
      </c>
      <c r="C658" t="s">
        <v>1284</v>
      </c>
      <c r="D658" t="s">
        <v>186</v>
      </c>
      <c r="E658" t="s">
        <v>15</v>
      </c>
      <c r="F658" t="s">
        <v>1285</v>
      </c>
      <c r="G658" t="str">
        <f>"201511039373"</f>
        <v>201511039373</v>
      </c>
      <c r="H658">
        <v>990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T658">
        <v>2</v>
      </c>
      <c r="U658">
        <v>990</v>
      </c>
    </row>
    <row r="659" spans="1:21" x14ac:dyDescent="0.25">
      <c r="H659" t="s">
        <v>1286</v>
      </c>
    </row>
    <row r="660" spans="1:21" x14ac:dyDescent="0.25">
      <c r="A660">
        <v>327</v>
      </c>
      <c r="B660">
        <v>8110</v>
      </c>
      <c r="C660" t="s">
        <v>1287</v>
      </c>
      <c r="D660" t="s">
        <v>288</v>
      </c>
      <c r="E660" t="s">
        <v>241</v>
      </c>
      <c r="F660" t="s">
        <v>1288</v>
      </c>
      <c r="G660" t="str">
        <f>"00085188"</f>
        <v>00085188</v>
      </c>
      <c r="H660">
        <v>990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T660">
        <v>2</v>
      </c>
      <c r="U660">
        <v>990</v>
      </c>
    </row>
    <row r="661" spans="1:21" x14ac:dyDescent="0.25">
      <c r="H661" t="s">
        <v>1289</v>
      </c>
    </row>
    <row r="662" spans="1:21" x14ac:dyDescent="0.25">
      <c r="A662">
        <v>328</v>
      </c>
      <c r="B662">
        <v>6539</v>
      </c>
      <c r="C662" t="s">
        <v>1290</v>
      </c>
      <c r="D662" t="s">
        <v>1291</v>
      </c>
      <c r="E662" t="s">
        <v>1292</v>
      </c>
      <c r="F662" t="s">
        <v>1293</v>
      </c>
      <c r="G662" t="str">
        <f>"00031947"</f>
        <v>00031947</v>
      </c>
      <c r="H662">
        <v>990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T662">
        <v>2</v>
      </c>
      <c r="U662">
        <v>990</v>
      </c>
    </row>
    <row r="663" spans="1:21" x14ac:dyDescent="0.25">
      <c r="H663" t="s">
        <v>1294</v>
      </c>
    </row>
    <row r="664" spans="1:21" x14ac:dyDescent="0.25">
      <c r="A664">
        <v>329</v>
      </c>
      <c r="B664">
        <v>9790</v>
      </c>
      <c r="C664" t="s">
        <v>1295</v>
      </c>
      <c r="D664" t="s">
        <v>887</v>
      </c>
      <c r="E664" t="s">
        <v>38</v>
      </c>
      <c r="F664" t="s">
        <v>1296</v>
      </c>
      <c r="G664" t="str">
        <f>"00038315"</f>
        <v>00038315</v>
      </c>
      <c r="H664">
        <v>990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T664">
        <v>2</v>
      </c>
      <c r="U664">
        <v>990</v>
      </c>
    </row>
    <row r="665" spans="1:21" x14ac:dyDescent="0.25">
      <c r="H665" t="s">
        <v>1297</v>
      </c>
    </row>
    <row r="666" spans="1:21" x14ac:dyDescent="0.25">
      <c r="A666">
        <v>330</v>
      </c>
      <c r="B666">
        <v>7861</v>
      </c>
      <c r="C666" t="s">
        <v>1298</v>
      </c>
      <c r="D666" t="s">
        <v>38</v>
      </c>
      <c r="E666" t="s">
        <v>20</v>
      </c>
      <c r="F666" t="s">
        <v>1299</v>
      </c>
      <c r="G666" t="str">
        <f>"00023059"</f>
        <v>00023059</v>
      </c>
      <c r="H666">
        <v>990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T666">
        <v>2</v>
      </c>
      <c r="U666">
        <v>990</v>
      </c>
    </row>
    <row r="667" spans="1:21" x14ac:dyDescent="0.25">
      <c r="H667" t="s">
        <v>1300</v>
      </c>
    </row>
    <row r="668" spans="1:21" x14ac:dyDescent="0.25">
      <c r="A668">
        <v>331</v>
      </c>
      <c r="B668">
        <v>3023</v>
      </c>
      <c r="C668" t="s">
        <v>1301</v>
      </c>
      <c r="D668" t="s">
        <v>1302</v>
      </c>
      <c r="E668" t="s">
        <v>38</v>
      </c>
      <c r="F668" t="s">
        <v>1303</v>
      </c>
      <c r="G668" t="str">
        <f>"00020177"</f>
        <v>00020177</v>
      </c>
      <c r="H668" t="s">
        <v>1304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T668">
        <v>2</v>
      </c>
      <c r="U668" t="s">
        <v>1304</v>
      </c>
    </row>
    <row r="669" spans="1:21" x14ac:dyDescent="0.25">
      <c r="H669" t="s">
        <v>1305</v>
      </c>
    </row>
    <row r="670" spans="1:21" x14ac:dyDescent="0.25">
      <c r="A670">
        <v>332</v>
      </c>
      <c r="B670">
        <v>1040</v>
      </c>
      <c r="C670" t="s">
        <v>1306</v>
      </c>
      <c r="D670" t="s">
        <v>551</v>
      </c>
      <c r="E670" t="s">
        <v>873</v>
      </c>
      <c r="F670" t="s">
        <v>1307</v>
      </c>
      <c r="G670" t="str">
        <f>"201402001995"</f>
        <v>201402001995</v>
      </c>
      <c r="H670" t="s">
        <v>1308</v>
      </c>
      <c r="I670">
        <v>150</v>
      </c>
      <c r="J670">
        <v>30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T670">
        <v>3</v>
      </c>
      <c r="U670" t="s">
        <v>1309</v>
      </c>
    </row>
    <row r="671" spans="1:21" x14ac:dyDescent="0.25">
      <c r="H671" t="s">
        <v>1310</v>
      </c>
    </row>
    <row r="672" spans="1:21" x14ac:dyDescent="0.25">
      <c r="A672">
        <v>333</v>
      </c>
      <c r="B672">
        <v>10183</v>
      </c>
      <c r="C672" t="s">
        <v>1311</v>
      </c>
      <c r="D672" t="s">
        <v>1312</v>
      </c>
      <c r="E672" t="s">
        <v>961</v>
      </c>
      <c r="F672" t="s">
        <v>1313</v>
      </c>
      <c r="G672" t="str">
        <f>"00024736"</f>
        <v>00024736</v>
      </c>
      <c r="H672" t="s">
        <v>1314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70</v>
      </c>
      <c r="P672">
        <v>0</v>
      </c>
      <c r="Q672">
        <v>0</v>
      </c>
      <c r="T672">
        <v>3</v>
      </c>
      <c r="U672" t="s">
        <v>1315</v>
      </c>
    </row>
    <row r="673" spans="1:21" x14ac:dyDescent="0.25">
      <c r="H673" t="s">
        <v>1316</v>
      </c>
    </row>
    <row r="674" spans="1:21" x14ac:dyDescent="0.25">
      <c r="A674">
        <v>334</v>
      </c>
      <c r="B674">
        <v>1720</v>
      </c>
      <c r="C674" t="s">
        <v>1317</v>
      </c>
      <c r="D674" t="s">
        <v>133</v>
      </c>
      <c r="E674" t="s">
        <v>222</v>
      </c>
      <c r="F674" t="s">
        <v>1318</v>
      </c>
      <c r="G674" t="str">
        <f>"00025197"</f>
        <v>00025197</v>
      </c>
      <c r="H674" t="s">
        <v>1319</v>
      </c>
      <c r="I674">
        <v>0</v>
      </c>
      <c r="J674">
        <v>30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T674">
        <v>2</v>
      </c>
      <c r="U674" t="s">
        <v>1320</v>
      </c>
    </row>
    <row r="675" spans="1:21" x14ac:dyDescent="0.25">
      <c r="H675" t="s">
        <v>1321</v>
      </c>
    </row>
    <row r="676" spans="1:21" x14ac:dyDescent="0.25">
      <c r="A676">
        <v>335</v>
      </c>
      <c r="B676">
        <v>2063</v>
      </c>
      <c r="C676" t="s">
        <v>1322</v>
      </c>
      <c r="D676" t="s">
        <v>72</v>
      </c>
      <c r="E676" t="s">
        <v>1323</v>
      </c>
      <c r="F676" t="s">
        <v>1324</v>
      </c>
      <c r="G676" t="str">
        <f>"00040678"</f>
        <v>00040678</v>
      </c>
      <c r="H676" t="s">
        <v>1106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T676">
        <v>3</v>
      </c>
      <c r="U676" t="s">
        <v>1106</v>
      </c>
    </row>
    <row r="677" spans="1:21" x14ac:dyDescent="0.25">
      <c r="H677" t="s">
        <v>1325</v>
      </c>
    </row>
    <row r="678" spans="1:21" x14ac:dyDescent="0.25">
      <c r="A678">
        <v>336</v>
      </c>
      <c r="B678">
        <v>5343</v>
      </c>
      <c r="C678" t="s">
        <v>1326</v>
      </c>
      <c r="D678" t="s">
        <v>33</v>
      </c>
      <c r="E678" t="s">
        <v>105</v>
      </c>
      <c r="F678" t="s">
        <v>1327</v>
      </c>
      <c r="G678" t="str">
        <f>"201511026536"</f>
        <v>201511026536</v>
      </c>
      <c r="H678" t="s">
        <v>1106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T678">
        <v>2</v>
      </c>
      <c r="U678" t="s">
        <v>1106</v>
      </c>
    </row>
    <row r="679" spans="1:21" x14ac:dyDescent="0.25">
      <c r="H679" t="s">
        <v>1328</v>
      </c>
    </row>
    <row r="680" spans="1:21" x14ac:dyDescent="0.25">
      <c r="A680">
        <v>337</v>
      </c>
      <c r="B680">
        <v>5616</v>
      </c>
      <c r="C680" t="s">
        <v>1329</v>
      </c>
      <c r="D680" t="s">
        <v>55</v>
      </c>
      <c r="E680" t="s">
        <v>34</v>
      </c>
      <c r="F680" t="s">
        <v>1330</v>
      </c>
      <c r="G680" t="str">
        <f>"201511039509"</f>
        <v>201511039509</v>
      </c>
      <c r="H680" t="s">
        <v>1106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T680">
        <v>2</v>
      </c>
      <c r="U680" t="s">
        <v>1106</v>
      </c>
    </row>
    <row r="681" spans="1:21" x14ac:dyDescent="0.25">
      <c r="H681" t="s">
        <v>1331</v>
      </c>
    </row>
    <row r="682" spans="1:21" x14ac:dyDescent="0.25">
      <c r="A682">
        <v>338</v>
      </c>
      <c r="B682">
        <v>2184</v>
      </c>
      <c r="C682" t="s">
        <v>1332</v>
      </c>
      <c r="D682" t="s">
        <v>125</v>
      </c>
      <c r="E682" t="s">
        <v>20</v>
      </c>
      <c r="F682" t="s">
        <v>1333</v>
      </c>
      <c r="G682" t="str">
        <f>"201405000036"</f>
        <v>201405000036</v>
      </c>
      <c r="H682" t="s">
        <v>1106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T682">
        <v>2</v>
      </c>
      <c r="U682" t="s">
        <v>1106</v>
      </c>
    </row>
    <row r="683" spans="1:21" x14ac:dyDescent="0.25">
      <c r="H683" t="s">
        <v>1334</v>
      </c>
    </row>
    <row r="684" spans="1:21" x14ac:dyDescent="0.25">
      <c r="A684">
        <v>339</v>
      </c>
      <c r="B684">
        <v>8861</v>
      </c>
      <c r="C684" t="s">
        <v>1335</v>
      </c>
      <c r="D684" t="s">
        <v>26</v>
      </c>
      <c r="E684" t="s">
        <v>222</v>
      </c>
      <c r="F684" t="s">
        <v>1336</v>
      </c>
      <c r="G684" t="str">
        <f>"201511028328"</f>
        <v>201511028328</v>
      </c>
      <c r="H684" t="s">
        <v>1106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T684">
        <v>2</v>
      </c>
      <c r="U684" t="s">
        <v>1106</v>
      </c>
    </row>
    <row r="685" spans="1:21" x14ac:dyDescent="0.25">
      <c r="H685" t="s">
        <v>1337</v>
      </c>
    </row>
    <row r="686" spans="1:21" x14ac:dyDescent="0.25">
      <c r="A686">
        <v>340</v>
      </c>
      <c r="B686">
        <v>9513</v>
      </c>
      <c r="C686" t="s">
        <v>1338</v>
      </c>
      <c r="D686" t="s">
        <v>906</v>
      </c>
      <c r="E686" t="s">
        <v>15</v>
      </c>
      <c r="F686" t="s">
        <v>1339</v>
      </c>
      <c r="G686" t="str">
        <f>"00004079"</f>
        <v>00004079</v>
      </c>
      <c r="H686" t="s">
        <v>1106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T686">
        <v>2</v>
      </c>
      <c r="U686" t="s">
        <v>1106</v>
      </c>
    </row>
    <row r="687" spans="1:21" x14ac:dyDescent="0.25">
      <c r="H687" t="s">
        <v>1340</v>
      </c>
    </row>
    <row r="688" spans="1:21" x14ac:dyDescent="0.25">
      <c r="A688">
        <v>341</v>
      </c>
      <c r="B688">
        <v>196</v>
      </c>
      <c r="C688" t="s">
        <v>1341</v>
      </c>
      <c r="D688" t="s">
        <v>1342</v>
      </c>
      <c r="E688" t="s">
        <v>73</v>
      </c>
      <c r="F688" t="s">
        <v>1343</v>
      </c>
      <c r="G688" t="str">
        <f>"201006000119"</f>
        <v>201006000119</v>
      </c>
      <c r="H688" t="s">
        <v>377</v>
      </c>
      <c r="I688">
        <v>0</v>
      </c>
      <c r="J688">
        <v>30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T688">
        <v>2</v>
      </c>
      <c r="U688" t="s">
        <v>1344</v>
      </c>
    </row>
    <row r="689" spans="1:21" x14ac:dyDescent="0.25">
      <c r="H689" t="s">
        <v>1345</v>
      </c>
    </row>
    <row r="690" spans="1:21" x14ac:dyDescent="0.25">
      <c r="A690">
        <v>342</v>
      </c>
      <c r="B690">
        <v>6051</v>
      </c>
      <c r="C690" t="s">
        <v>1346</v>
      </c>
      <c r="D690" t="s">
        <v>1347</v>
      </c>
      <c r="E690" t="s">
        <v>100</v>
      </c>
      <c r="F690" t="s">
        <v>1348</v>
      </c>
      <c r="G690" t="str">
        <f>"00028341"</f>
        <v>00028341</v>
      </c>
      <c r="H690" t="s">
        <v>377</v>
      </c>
      <c r="I690">
        <v>0</v>
      </c>
      <c r="J690">
        <v>30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T690">
        <v>2</v>
      </c>
      <c r="U690" t="s">
        <v>1344</v>
      </c>
    </row>
    <row r="691" spans="1:21" x14ac:dyDescent="0.25">
      <c r="H691" t="s">
        <v>969</v>
      </c>
    </row>
    <row r="692" spans="1:21" x14ac:dyDescent="0.25">
      <c r="A692">
        <v>343</v>
      </c>
      <c r="B692">
        <v>3337</v>
      </c>
      <c r="C692" t="s">
        <v>1349</v>
      </c>
      <c r="D692" t="s">
        <v>72</v>
      </c>
      <c r="E692" t="s">
        <v>56</v>
      </c>
      <c r="F692" t="s">
        <v>1350</v>
      </c>
      <c r="G692" t="str">
        <f>"00051710"</f>
        <v>00051710</v>
      </c>
      <c r="H692" t="s">
        <v>1351</v>
      </c>
      <c r="I692">
        <v>150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T692">
        <v>2</v>
      </c>
      <c r="U692" t="s">
        <v>1352</v>
      </c>
    </row>
    <row r="693" spans="1:21" x14ac:dyDescent="0.25">
      <c r="H693" t="s">
        <v>1353</v>
      </c>
    </row>
    <row r="694" spans="1:21" x14ac:dyDescent="0.25">
      <c r="A694">
        <v>344</v>
      </c>
      <c r="B694">
        <v>9586</v>
      </c>
      <c r="C694" t="s">
        <v>1354</v>
      </c>
      <c r="D694" t="s">
        <v>551</v>
      </c>
      <c r="E694" t="s">
        <v>27</v>
      </c>
      <c r="F694" t="s">
        <v>1355</v>
      </c>
      <c r="G694" t="str">
        <f>"201511026374"</f>
        <v>201511026374</v>
      </c>
      <c r="H694" t="s">
        <v>797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70</v>
      </c>
      <c r="P694">
        <v>0</v>
      </c>
      <c r="Q694">
        <v>0</v>
      </c>
      <c r="T694">
        <v>2</v>
      </c>
      <c r="U694" t="s">
        <v>1356</v>
      </c>
    </row>
    <row r="695" spans="1:21" x14ac:dyDescent="0.25">
      <c r="H695" t="s">
        <v>118</v>
      </c>
    </row>
    <row r="696" spans="1:21" x14ac:dyDescent="0.25">
      <c r="A696">
        <v>345</v>
      </c>
      <c r="B696">
        <v>985</v>
      </c>
      <c r="C696" t="s">
        <v>210</v>
      </c>
      <c r="D696" t="s">
        <v>1357</v>
      </c>
      <c r="E696" t="s">
        <v>222</v>
      </c>
      <c r="F696" t="s">
        <v>1358</v>
      </c>
      <c r="G696" t="str">
        <f>"00081333"</f>
        <v>00081333</v>
      </c>
      <c r="H696">
        <v>979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T696">
        <v>2</v>
      </c>
      <c r="U696">
        <v>979</v>
      </c>
    </row>
    <row r="697" spans="1:21" x14ac:dyDescent="0.25">
      <c r="H697" t="s">
        <v>1359</v>
      </c>
    </row>
    <row r="698" spans="1:21" x14ac:dyDescent="0.25">
      <c r="A698">
        <v>346</v>
      </c>
      <c r="B698">
        <v>2181</v>
      </c>
      <c r="C698" t="s">
        <v>1360</v>
      </c>
      <c r="D698" t="s">
        <v>245</v>
      </c>
      <c r="E698" t="s">
        <v>246</v>
      </c>
      <c r="F698" t="s">
        <v>1361</v>
      </c>
      <c r="G698" t="str">
        <f>"201511040887"</f>
        <v>201511040887</v>
      </c>
      <c r="H698">
        <v>979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T698">
        <v>2</v>
      </c>
      <c r="U698">
        <v>979</v>
      </c>
    </row>
    <row r="699" spans="1:21" x14ac:dyDescent="0.25">
      <c r="H699" t="s">
        <v>1362</v>
      </c>
    </row>
    <row r="700" spans="1:21" x14ac:dyDescent="0.25">
      <c r="A700">
        <v>347</v>
      </c>
      <c r="B700">
        <v>6645</v>
      </c>
      <c r="C700" t="s">
        <v>1363</v>
      </c>
      <c r="D700" t="s">
        <v>196</v>
      </c>
      <c r="E700" t="s">
        <v>15</v>
      </c>
      <c r="F700" t="s">
        <v>1364</v>
      </c>
      <c r="G700" t="str">
        <f>"201511027084"</f>
        <v>201511027084</v>
      </c>
      <c r="H700">
        <v>979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T700">
        <v>3</v>
      </c>
      <c r="U700">
        <v>979</v>
      </c>
    </row>
    <row r="701" spans="1:21" x14ac:dyDescent="0.25">
      <c r="H701" t="s">
        <v>1365</v>
      </c>
    </row>
    <row r="702" spans="1:21" x14ac:dyDescent="0.25">
      <c r="A702">
        <v>348</v>
      </c>
      <c r="B702">
        <v>1204</v>
      </c>
      <c r="C702" t="s">
        <v>1366</v>
      </c>
      <c r="D702" t="s">
        <v>196</v>
      </c>
      <c r="E702" t="s">
        <v>48</v>
      </c>
      <c r="F702" t="s">
        <v>1367</v>
      </c>
      <c r="G702" t="str">
        <f>"201511043248"</f>
        <v>201511043248</v>
      </c>
      <c r="H702">
        <v>979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T702">
        <v>2</v>
      </c>
      <c r="U702">
        <v>979</v>
      </c>
    </row>
    <row r="703" spans="1:21" x14ac:dyDescent="0.25">
      <c r="H703" t="s">
        <v>1368</v>
      </c>
    </row>
    <row r="704" spans="1:21" x14ac:dyDescent="0.25">
      <c r="A704">
        <v>349</v>
      </c>
      <c r="B704">
        <v>9477</v>
      </c>
      <c r="C704" t="s">
        <v>1369</v>
      </c>
      <c r="D704" t="s">
        <v>48</v>
      </c>
      <c r="E704" t="s">
        <v>38</v>
      </c>
      <c r="F704" t="s">
        <v>1370</v>
      </c>
      <c r="G704" t="str">
        <f>"201511035750"</f>
        <v>201511035750</v>
      </c>
      <c r="H704">
        <v>979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T704">
        <v>2</v>
      </c>
      <c r="U704">
        <v>979</v>
      </c>
    </row>
    <row r="705" spans="1:21" x14ac:dyDescent="0.25">
      <c r="H705" t="s">
        <v>1371</v>
      </c>
    </row>
    <row r="706" spans="1:21" x14ac:dyDescent="0.25">
      <c r="A706">
        <v>350</v>
      </c>
      <c r="B706">
        <v>4714</v>
      </c>
      <c r="C706" t="s">
        <v>1372</v>
      </c>
      <c r="D706" t="s">
        <v>1178</v>
      </c>
      <c r="E706" t="s">
        <v>48</v>
      </c>
      <c r="F706" t="s">
        <v>1373</v>
      </c>
      <c r="G706" t="str">
        <f>"201503000403"</f>
        <v>201503000403</v>
      </c>
      <c r="H706">
        <v>979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T706">
        <v>2</v>
      </c>
      <c r="U706">
        <v>979</v>
      </c>
    </row>
    <row r="707" spans="1:21" x14ac:dyDescent="0.25">
      <c r="H707" t="s">
        <v>1374</v>
      </c>
    </row>
    <row r="708" spans="1:21" x14ac:dyDescent="0.25">
      <c r="A708">
        <v>351</v>
      </c>
      <c r="B708">
        <v>1269</v>
      </c>
      <c r="C708" t="s">
        <v>1225</v>
      </c>
      <c r="D708" t="s">
        <v>1061</v>
      </c>
      <c r="E708" t="s">
        <v>20</v>
      </c>
      <c r="F708" t="s">
        <v>1375</v>
      </c>
      <c r="G708" t="str">
        <f>"00018382"</f>
        <v>00018382</v>
      </c>
      <c r="H708">
        <v>979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T708">
        <v>2</v>
      </c>
      <c r="U708">
        <v>979</v>
      </c>
    </row>
    <row r="709" spans="1:21" x14ac:dyDescent="0.25">
      <c r="H709" t="s">
        <v>1376</v>
      </c>
    </row>
    <row r="710" spans="1:21" x14ac:dyDescent="0.25">
      <c r="A710">
        <v>352</v>
      </c>
      <c r="B710">
        <v>865</v>
      </c>
      <c r="C710" t="s">
        <v>1377</v>
      </c>
      <c r="D710" t="s">
        <v>1378</v>
      </c>
      <c r="E710" t="s">
        <v>1379</v>
      </c>
      <c r="F710" t="s">
        <v>1380</v>
      </c>
      <c r="G710" t="str">
        <f>"00020327"</f>
        <v>00020327</v>
      </c>
      <c r="H710">
        <v>979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T710">
        <v>2</v>
      </c>
      <c r="U710">
        <v>979</v>
      </c>
    </row>
    <row r="711" spans="1:21" x14ac:dyDescent="0.25">
      <c r="H711" t="s">
        <v>1381</v>
      </c>
    </row>
    <row r="712" spans="1:21" x14ac:dyDescent="0.25">
      <c r="A712">
        <v>353</v>
      </c>
      <c r="B712">
        <v>6125</v>
      </c>
      <c r="C712" t="s">
        <v>1382</v>
      </c>
      <c r="D712" t="s">
        <v>133</v>
      </c>
      <c r="E712" t="s">
        <v>468</v>
      </c>
      <c r="F712" t="s">
        <v>1383</v>
      </c>
      <c r="G712" t="str">
        <f>"201511017561"</f>
        <v>201511017561</v>
      </c>
      <c r="H712" t="s">
        <v>1384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T712">
        <v>2</v>
      </c>
      <c r="U712" t="s">
        <v>1384</v>
      </c>
    </row>
    <row r="713" spans="1:21" x14ac:dyDescent="0.25">
      <c r="H713" t="s">
        <v>1385</v>
      </c>
    </row>
    <row r="714" spans="1:21" x14ac:dyDescent="0.25">
      <c r="A714">
        <v>354</v>
      </c>
      <c r="B714">
        <v>8746</v>
      </c>
      <c r="C714" t="s">
        <v>1386</v>
      </c>
      <c r="D714" t="s">
        <v>20</v>
      </c>
      <c r="E714" t="s">
        <v>492</v>
      </c>
      <c r="F714" t="s">
        <v>1387</v>
      </c>
      <c r="G714" t="str">
        <f>"00090821"</f>
        <v>00090821</v>
      </c>
      <c r="H714">
        <v>946</v>
      </c>
      <c r="I714">
        <v>0</v>
      </c>
      <c r="J714">
        <v>30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T714">
        <v>2</v>
      </c>
      <c r="U714">
        <v>976</v>
      </c>
    </row>
    <row r="715" spans="1:21" x14ac:dyDescent="0.25">
      <c r="H715" t="s">
        <v>1388</v>
      </c>
    </row>
    <row r="716" spans="1:21" x14ac:dyDescent="0.25">
      <c r="A716">
        <v>355</v>
      </c>
      <c r="B716">
        <v>4292</v>
      </c>
      <c r="C716" t="s">
        <v>1389</v>
      </c>
      <c r="D716" t="s">
        <v>1032</v>
      </c>
      <c r="E716" t="s">
        <v>1390</v>
      </c>
      <c r="F716" t="s">
        <v>1391</v>
      </c>
      <c r="G716" t="str">
        <f>"00083944"</f>
        <v>00083944</v>
      </c>
      <c r="H716" t="s">
        <v>1392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T716">
        <v>2</v>
      </c>
      <c r="U716" t="s">
        <v>1392</v>
      </c>
    </row>
    <row r="717" spans="1:21" x14ac:dyDescent="0.25">
      <c r="H717" t="s">
        <v>1393</v>
      </c>
    </row>
    <row r="718" spans="1:21" x14ac:dyDescent="0.25">
      <c r="A718">
        <v>356</v>
      </c>
      <c r="B718">
        <v>5676</v>
      </c>
      <c r="C718" t="s">
        <v>1394</v>
      </c>
      <c r="D718" t="s">
        <v>1395</v>
      </c>
      <c r="E718" t="s">
        <v>34</v>
      </c>
      <c r="F718" t="s">
        <v>1396</v>
      </c>
      <c r="G718" t="str">
        <f>"201511022019"</f>
        <v>201511022019</v>
      </c>
      <c r="H718">
        <v>825</v>
      </c>
      <c r="I718">
        <v>150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T718">
        <v>2</v>
      </c>
      <c r="U718">
        <v>975</v>
      </c>
    </row>
    <row r="719" spans="1:21" x14ac:dyDescent="0.25">
      <c r="H719" t="s">
        <v>1397</v>
      </c>
    </row>
    <row r="720" spans="1:21" x14ac:dyDescent="0.25">
      <c r="A720">
        <v>357</v>
      </c>
      <c r="B720">
        <v>1700</v>
      </c>
      <c r="C720" t="s">
        <v>1398</v>
      </c>
      <c r="D720" t="s">
        <v>288</v>
      </c>
      <c r="E720" t="s">
        <v>15</v>
      </c>
      <c r="F720" t="s">
        <v>1399</v>
      </c>
      <c r="G720" t="str">
        <f>"201406005165"</f>
        <v>201406005165</v>
      </c>
      <c r="H720" t="s">
        <v>290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T720">
        <v>2</v>
      </c>
      <c r="U720" t="s">
        <v>290</v>
      </c>
    </row>
    <row r="721" spans="1:21" x14ac:dyDescent="0.25">
      <c r="H721" t="s">
        <v>1400</v>
      </c>
    </row>
    <row r="722" spans="1:21" x14ac:dyDescent="0.25">
      <c r="A722">
        <v>358</v>
      </c>
      <c r="B722">
        <v>3697</v>
      </c>
      <c r="C722" t="s">
        <v>1401</v>
      </c>
      <c r="D722" t="s">
        <v>26</v>
      </c>
      <c r="E722" t="s">
        <v>222</v>
      </c>
      <c r="F722" t="s">
        <v>1402</v>
      </c>
      <c r="G722" t="str">
        <f>"00045741"</f>
        <v>00045741</v>
      </c>
      <c r="H722" t="s">
        <v>290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T722">
        <v>2</v>
      </c>
      <c r="U722" t="s">
        <v>290</v>
      </c>
    </row>
    <row r="723" spans="1:21" x14ac:dyDescent="0.25">
      <c r="H723" t="s">
        <v>1403</v>
      </c>
    </row>
    <row r="724" spans="1:21" x14ac:dyDescent="0.25">
      <c r="A724">
        <v>359</v>
      </c>
      <c r="B724">
        <v>5446</v>
      </c>
      <c r="C724" t="s">
        <v>1404</v>
      </c>
      <c r="D724" t="s">
        <v>14</v>
      </c>
      <c r="E724" t="s">
        <v>222</v>
      </c>
      <c r="F724" t="s">
        <v>1405</v>
      </c>
      <c r="G724" t="str">
        <f>"201510003546"</f>
        <v>201510003546</v>
      </c>
      <c r="H724" t="s">
        <v>290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T724">
        <v>2</v>
      </c>
      <c r="U724" t="s">
        <v>290</v>
      </c>
    </row>
    <row r="725" spans="1:21" x14ac:dyDescent="0.25">
      <c r="H725" t="s">
        <v>1406</v>
      </c>
    </row>
    <row r="726" spans="1:21" x14ac:dyDescent="0.25">
      <c r="A726">
        <v>360</v>
      </c>
      <c r="B726">
        <v>302</v>
      </c>
      <c r="C726" t="s">
        <v>287</v>
      </c>
      <c r="D726" t="s">
        <v>288</v>
      </c>
      <c r="E726" t="s">
        <v>38</v>
      </c>
      <c r="F726" t="s">
        <v>289</v>
      </c>
      <c r="G726" t="str">
        <f>"201510000162"</f>
        <v>201510000162</v>
      </c>
      <c r="H726" t="s">
        <v>290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T726">
        <v>2</v>
      </c>
      <c r="U726" t="s">
        <v>290</v>
      </c>
    </row>
    <row r="727" spans="1:21" x14ac:dyDescent="0.25">
      <c r="H727" t="s">
        <v>127</v>
      </c>
    </row>
    <row r="728" spans="1:21" x14ac:dyDescent="0.25">
      <c r="A728">
        <v>361</v>
      </c>
      <c r="B728">
        <v>4020</v>
      </c>
      <c r="C728" t="s">
        <v>1407</v>
      </c>
      <c r="D728" t="s">
        <v>82</v>
      </c>
      <c r="E728" t="s">
        <v>1408</v>
      </c>
      <c r="F728" t="s">
        <v>1409</v>
      </c>
      <c r="G728" t="str">
        <f>"00032505"</f>
        <v>00032505</v>
      </c>
      <c r="H728" t="s">
        <v>290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T728">
        <v>3</v>
      </c>
      <c r="U728" t="s">
        <v>290</v>
      </c>
    </row>
    <row r="729" spans="1:21" x14ac:dyDescent="0.25">
      <c r="H729" t="s">
        <v>1410</v>
      </c>
    </row>
    <row r="730" spans="1:21" x14ac:dyDescent="0.25">
      <c r="A730">
        <v>362</v>
      </c>
      <c r="B730">
        <v>6009</v>
      </c>
      <c r="C730" t="s">
        <v>1411</v>
      </c>
      <c r="D730" t="s">
        <v>246</v>
      </c>
      <c r="E730" t="s">
        <v>222</v>
      </c>
      <c r="F730" t="s">
        <v>1412</v>
      </c>
      <c r="G730" t="str">
        <f>"201511041780"</f>
        <v>201511041780</v>
      </c>
      <c r="H730" t="s">
        <v>290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T730">
        <v>2</v>
      </c>
      <c r="U730" t="s">
        <v>290</v>
      </c>
    </row>
    <row r="731" spans="1:21" x14ac:dyDescent="0.25">
      <c r="H731" t="s">
        <v>1413</v>
      </c>
    </row>
    <row r="732" spans="1:21" x14ac:dyDescent="0.25">
      <c r="A732">
        <v>363</v>
      </c>
      <c r="B732">
        <v>7845</v>
      </c>
      <c r="C732" t="s">
        <v>632</v>
      </c>
      <c r="D732" t="s">
        <v>168</v>
      </c>
      <c r="E732" t="s">
        <v>20</v>
      </c>
      <c r="F732" t="s">
        <v>1414</v>
      </c>
      <c r="G732" t="str">
        <f>"201512001471"</f>
        <v>201512001471</v>
      </c>
      <c r="H732" t="s">
        <v>1415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T732">
        <v>2</v>
      </c>
      <c r="U732" t="s">
        <v>1415</v>
      </c>
    </row>
    <row r="733" spans="1:21" x14ac:dyDescent="0.25">
      <c r="H733" t="s">
        <v>1416</v>
      </c>
    </row>
    <row r="734" spans="1:21" x14ac:dyDescent="0.25">
      <c r="A734">
        <v>364</v>
      </c>
      <c r="B734">
        <v>376</v>
      </c>
      <c r="C734" t="s">
        <v>1417</v>
      </c>
      <c r="D734" t="s">
        <v>1418</v>
      </c>
      <c r="E734" t="s">
        <v>371</v>
      </c>
      <c r="F734" t="s">
        <v>1419</v>
      </c>
      <c r="G734" t="str">
        <f>"201511004437"</f>
        <v>201511004437</v>
      </c>
      <c r="H734" t="s">
        <v>306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T734">
        <v>2</v>
      </c>
      <c r="U734" t="s">
        <v>306</v>
      </c>
    </row>
    <row r="735" spans="1:21" x14ac:dyDescent="0.25">
      <c r="H735" t="s">
        <v>1420</v>
      </c>
    </row>
    <row r="736" spans="1:21" x14ac:dyDescent="0.25">
      <c r="A736">
        <v>365</v>
      </c>
      <c r="B736">
        <v>718</v>
      </c>
      <c r="C736" t="s">
        <v>1421</v>
      </c>
      <c r="D736" t="s">
        <v>642</v>
      </c>
      <c r="E736" t="s">
        <v>20</v>
      </c>
      <c r="F736" t="s">
        <v>1422</v>
      </c>
      <c r="G736" t="str">
        <f>"00023456"</f>
        <v>00023456</v>
      </c>
      <c r="H736" t="s">
        <v>1423</v>
      </c>
      <c r="I736">
        <v>0</v>
      </c>
      <c r="J736">
        <v>50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T736">
        <v>2</v>
      </c>
      <c r="U736" t="s">
        <v>1424</v>
      </c>
    </row>
    <row r="737" spans="1:21" x14ac:dyDescent="0.25">
      <c r="H737">
        <v>871</v>
      </c>
    </row>
    <row r="738" spans="1:21" x14ac:dyDescent="0.25">
      <c r="A738">
        <v>366</v>
      </c>
      <c r="B738">
        <v>5017</v>
      </c>
      <c r="C738" t="s">
        <v>1425</v>
      </c>
      <c r="D738" t="s">
        <v>196</v>
      </c>
      <c r="E738" t="s">
        <v>1426</v>
      </c>
      <c r="F738" t="s">
        <v>1427</v>
      </c>
      <c r="G738" t="str">
        <f>"00085947"</f>
        <v>00085947</v>
      </c>
      <c r="H738" t="s">
        <v>1090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T738">
        <v>2</v>
      </c>
      <c r="U738" t="s">
        <v>1090</v>
      </c>
    </row>
    <row r="739" spans="1:21" x14ac:dyDescent="0.25">
      <c r="H739" t="s">
        <v>1428</v>
      </c>
    </row>
    <row r="740" spans="1:21" x14ac:dyDescent="0.25">
      <c r="A740">
        <v>367</v>
      </c>
      <c r="B740">
        <v>4453</v>
      </c>
      <c r="C740" t="s">
        <v>1429</v>
      </c>
      <c r="D740" t="s">
        <v>467</v>
      </c>
      <c r="E740" t="s">
        <v>1430</v>
      </c>
      <c r="F740" t="s">
        <v>1431</v>
      </c>
      <c r="G740" t="str">
        <f>"00017022"</f>
        <v>00017022</v>
      </c>
      <c r="H740">
        <v>968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T740">
        <v>3</v>
      </c>
      <c r="U740">
        <v>968</v>
      </c>
    </row>
    <row r="741" spans="1:21" x14ac:dyDescent="0.25">
      <c r="H741" t="s">
        <v>1432</v>
      </c>
    </row>
    <row r="742" spans="1:21" x14ac:dyDescent="0.25">
      <c r="A742">
        <v>368</v>
      </c>
      <c r="B742">
        <v>8942</v>
      </c>
      <c r="C742" t="s">
        <v>712</v>
      </c>
      <c r="D742" t="s">
        <v>1433</v>
      </c>
      <c r="E742" t="s">
        <v>15</v>
      </c>
      <c r="F742" t="s">
        <v>1434</v>
      </c>
      <c r="G742" t="str">
        <f>"00025925"</f>
        <v>00025925</v>
      </c>
      <c r="H742">
        <v>968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T742">
        <v>2</v>
      </c>
      <c r="U742">
        <v>968</v>
      </c>
    </row>
    <row r="743" spans="1:21" x14ac:dyDescent="0.25">
      <c r="H743" t="s">
        <v>1435</v>
      </c>
    </row>
    <row r="744" spans="1:21" x14ac:dyDescent="0.25">
      <c r="A744">
        <v>369</v>
      </c>
      <c r="B744">
        <v>1632</v>
      </c>
      <c r="C744" t="s">
        <v>1436</v>
      </c>
      <c r="D744" t="s">
        <v>72</v>
      </c>
      <c r="E744" t="s">
        <v>48</v>
      </c>
      <c r="F744" t="s">
        <v>1437</v>
      </c>
      <c r="G744" t="str">
        <f>"201511029789"</f>
        <v>201511029789</v>
      </c>
      <c r="H744">
        <v>968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T744">
        <v>2</v>
      </c>
      <c r="U744">
        <v>968</v>
      </c>
    </row>
    <row r="745" spans="1:21" x14ac:dyDescent="0.25">
      <c r="H745" t="s">
        <v>1438</v>
      </c>
    </row>
    <row r="746" spans="1:21" x14ac:dyDescent="0.25">
      <c r="A746">
        <v>370</v>
      </c>
      <c r="B746">
        <v>5901</v>
      </c>
      <c r="C746" t="s">
        <v>1439</v>
      </c>
      <c r="D746" t="s">
        <v>42</v>
      </c>
      <c r="E746" t="s">
        <v>15</v>
      </c>
      <c r="F746" t="s">
        <v>1440</v>
      </c>
      <c r="G746" t="str">
        <f>"201511013404"</f>
        <v>201511013404</v>
      </c>
      <c r="H746">
        <v>935</v>
      </c>
      <c r="I746">
        <v>0</v>
      </c>
      <c r="J746">
        <v>30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T746">
        <v>2</v>
      </c>
      <c r="U746">
        <v>965</v>
      </c>
    </row>
    <row r="747" spans="1:21" x14ac:dyDescent="0.25">
      <c r="H747" t="s">
        <v>1441</v>
      </c>
    </row>
    <row r="748" spans="1:21" x14ac:dyDescent="0.25">
      <c r="A748">
        <v>371</v>
      </c>
      <c r="B748">
        <v>9082</v>
      </c>
      <c r="C748" t="s">
        <v>1442</v>
      </c>
      <c r="D748" t="s">
        <v>1443</v>
      </c>
      <c r="E748" t="s">
        <v>1444</v>
      </c>
      <c r="F748" t="s">
        <v>1445</v>
      </c>
      <c r="G748" t="str">
        <f>"00023663"</f>
        <v>00023663</v>
      </c>
      <c r="H748">
        <v>935</v>
      </c>
      <c r="I748">
        <v>0</v>
      </c>
      <c r="J748">
        <v>30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T748">
        <v>2</v>
      </c>
      <c r="U748">
        <v>965</v>
      </c>
    </row>
    <row r="749" spans="1:21" x14ac:dyDescent="0.25">
      <c r="H749" t="s">
        <v>1446</v>
      </c>
    </row>
    <row r="750" spans="1:21" x14ac:dyDescent="0.25">
      <c r="A750">
        <v>372</v>
      </c>
      <c r="B750">
        <v>2819</v>
      </c>
      <c r="C750" t="s">
        <v>1447</v>
      </c>
      <c r="D750" t="s">
        <v>1448</v>
      </c>
      <c r="E750" t="s">
        <v>56</v>
      </c>
      <c r="F750" t="s">
        <v>1449</v>
      </c>
      <c r="G750" t="str">
        <f>"201512003631"</f>
        <v>201512003631</v>
      </c>
      <c r="H750" t="s">
        <v>1450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T750">
        <v>2</v>
      </c>
      <c r="U750" t="s">
        <v>1450</v>
      </c>
    </row>
    <row r="751" spans="1:21" x14ac:dyDescent="0.25">
      <c r="H751" t="s">
        <v>1451</v>
      </c>
    </row>
    <row r="752" spans="1:21" x14ac:dyDescent="0.25">
      <c r="A752">
        <v>373</v>
      </c>
      <c r="B752">
        <v>5683</v>
      </c>
      <c r="C752" t="s">
        <v>1452</v>
      </c>
      <c r="D752" t="s">
        <v>104</v>
      </c>
      <c r="E752" t="s">
        <v>600</v>
      </c>
      <c r="F752" t="s">
        <v>1453</v>
      </c>
      <c r="G752" t="str">
        <f>"00074572"</f>
        <v>00074572</v>
      </c>
      <c r="H752" t="s">
        <v>1450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T752">
        <v>2</v>
      </c>
      <c r="U752" t="s">
        <v>1450</v>
      </c>
    </row>
    <row r="753" spans="1:21" x14ac:dyDescent="0.25">
      <c r="H753" t="s">
        <v>1454</v>
      </c>
    </row>
    <row r="754" spans="1:21" x14ac:dyDescent="0.25">
      <c r="A754">
        <v>374</v>
      </c>
      <c r="B754">
        <v>7066</v>
      </c>
      <c r="C754" t="s">
        <v>1455</v>
      </c>
      <c r="D754" t="s">
        <v>125</v>
      </c>
      <c r="E754" t="s">
        <v>48</v>
      </c>
      <c r="F754" t="s">
        <v>1456</v>
      </c>
      <c r="G754" t="str">
        <f>"00075497"</f>
        <v>00075497</v>
      </c>
      <c r="H754" t="s">
        <v>1450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T754">
        <v>2</v>
      </c>
      <c r="U754" t="s">
        <v>1450</v>
      </c>
    </row>
    <row r="755" spans="1:21" x14ac:dyDescent="0.25">
      <c r="H755" t="s">
        <v>1457</v>
      </c>
    </row>
    <row r="756" spans="1:21" x14ac:dyDescent="0.25">
      <c r="A756">
        <v>375</v>
      </c>
      <c r="B756">
        <v>5567</v>
      </c>
      <c r="C756" t="s">
        <v>1458</v>
      </c>
      <c r="D756" t="s">
        <v>365</v>
      </c>
      <c r="E756" t="s">
        <v>1459</v>
      </c>
      <c r="F756" t="s">
        <v>1460</v>
      </c>
      <c r="G756" t="str">
        <f>"201511010674"</f>
        <v>201511010674</v>
      </c>
      <c r="H756" t="s">
        <v>358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T756">
        <v>2</v>
      </c>
      <c r="U756" t="s">
        <v>358</v>
      </c>
    </row>
    <row r="757" spans="1:21" x14ac:dyDescent="0.25">
      <c r="H757" t="s">
        <v>1461</v>
      </c>
    </row>
    <row r="758" spans="1:21" x14ac:dyDescent="0.25">
      <c r="A758">
        <v>376</v>
      </c>
      <c r="B758">
        <v>8023</v>
      </c>
      <c r="C758" t="s">
        <v>1462</v>
      </c>
      <c r="D758" t="s">
        <v>1463</v>
      </c>
      <c r="E758" t="s">
        <v>1464</v>
      </c>
      <c r="F758" t="s">
        <v>1465</v>
      </c>
      <c r="G758" t="str">
        <f>"00092707"</f>
        <v>00092707</v>
      </c>
      <c r="H758">
        <v>957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T758">
        <v>2</v>
      </c>
      <c r="U758">
        <v>957</v>
      </c>
    </row>
    <row r="759" spans="1:21" x14ac:dyDescent="0.25">
      <c r="H759" t="s">
        <v>1466</v>
      </c>
    </row>
    <row r="760" spans="1:21" x14ac:dyDescent="0.25">
      <c r="A760">
        <v>377</v>
      </c>
      <c r="B760">
        <v>8338</v>
      </c>
      <c r="C760" t="s">
        <v>1467</v>
      </c>
      <c r="D760" t="s">
        <v>42</v>
      </c>
      <c r="E760" t="s">
        <v>48</v>
      </c>
      <c r="F760" t="s">
        <v>1468</v>
      </c>
      <c r="G760" t="str">
        <f>"201511015433"</f>
        <v>201511015433</v>
      </c>
      <c r="H760">
        <v>957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T760">
        <v>2</v>
      </c>
      <c r="U760">
        <v>957</v>
      </c>
    </row>
    <row r="761" spans="1:21" x14ac:dyDescent="0.25">
      <c r="H761">
        <v>826</v>
      </c>
    </row>
    <row r="762" spans="1:21" x14ac:dyDescent="0.25">
      <c r="A762">
        <v>378</v>
      </c>
      <c r="B762">
        <v>9240</v>
      </c>
      <c r="C762" t="s">
        <v>1469</v>
      </c>
      <c r="D762" t="s">
        <v>1470</v>
      </c>
      <c r="E762" t="s">
        <v>38</v>
      </c>
      <c r="F762" t="s">
        <v>1471</v>
      </c>
      <c r="G762" t="str">
        <f>"00049105"</f>
        <v>00049105</v>
      </c>
      <c r="H762">
        <v>957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T762">
        <v>2</v>
      </c>
      <c r="U762">
        <v>957</v>
      </c>
    </row>
    <row r="763" spans="1:21" x14ac:dyDescent="0.25">
      <c r="H763" t="s">
        <v>1472</v>
      </c>
    </row>
    <row r="764" spans="1:21" x14ac:dyDescent="0.25">
      <c r="A764">
        <v>379</v>
      </c>
      <c r="B764">
        <v>5499</v>
      </c>
      <c r="C764" t="s">
        <v>1473</v>
      </c>
      <c r="D764" t="s">
        <v>385</v>
      </c>
      <c r="E764" t="s">
        <v>15</v>
      </c>
      <c r="F764" t="s">
        <v>1474</v>
      </c>
      <c r="G764" t="str">
        <f>"201511017101"</f>
        <v>201511017101</v>
      </c>
      <c r="H764">
        <v>957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T764">
        <v>2</v>
      </c>
      <c r="U764">
        <v>957</v>
      </c>
    </row>
    <row r="765" spans="1:21" x14ac:dyDescent="0.25">
      <c r="H765" t="s">
        <v>1475</v>
      </c>
    </row>
    <row r="766" spans="1:21" x14ac:dyDescent="0.25">
      <c r="A766">
        <v>380</v>
      </c>
      <c r="B766">
        <v>2509</v>
      </c>
      <c r="C766" t="s">
        <v>1476</v>
      </c>
      <c r="D766" t="s">
        <v>125</v>
      </c>
      <c r="E766" t="s">
        <v>20</v>
      </c>
      <c r="F766" t="s">
        <v>1477</v>
      </c>
      <c r="G766" t="str">
        <f>"201511031061"</f>
        <v>201511031061</v>
      </c>
      <c r="H766" t="s">
        <v>1478</v>
      </c>
      <c r="I766">
        <v>150</v>
      </c>
      <c r="J766">
        <v>30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T766">
        <v>2</v>
      </c>
      <c r="U766" t="s">
        <v>1479</v>
      </c>
    </row>
    <row r="767" spans="1:21" x14ac:dyDescent="0.25">
      <c r="H767" t="s">
        <v>1480</v>
      </c>
    </row>
    <row r="768" spans="1:21" x14ac:dyDescent="0.25">
      <c r="A768">
        <v>381</v>
      </c>
      <c r="B768">
        <v>1077</v>
      </c>
      <c r="C768" t="s">
        <v>1481</v>
      </c>
      <c r="D768" t="s">
        <v>125</v>
      </c>
      <c r="E768" t="s">
        <v>1037</v>
      </c>
      <c r="F768" t="s">
        <v>1482</v>
      </c>
      <c r="G768" t="str">
        <f>"201511038069"</f>
        <v>201511038069</v>
      </c>
      <c r="H768" t="s">
        <v>1319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T768">
        <v>2</v>
      </c>
      <c r="U768" t="s">
        <v>1319</v>
      </c>
    </row>
    <row r="769" spans="1:21" x14ac:dyDescent="0.25">
      <c r="H769" t="s">
        <v>1483</v>
      </c>
    </row>
    <row r="770" spans="1:21" x14ac:dyDescent="0.25">
      <c r="A770">
        <v>382</v>
      </c>
      <c r="B770">
        <v>5637</v>
      </c>
      <c r="C770" t="s">
        <v>1484</v>
      </c>
      <c r="D770" t="s">
        <v>55</v>
      </c>
      <c r="E770" t="s">
        <v>121</v>
      </c>
      <c r="F770" t="s">
        <v>1485</v>
      </c>
      <c r="G770" t="str">
        <f>"00091999"</f>
        <v>00091999</v>
      </c>
      <c r="H770">
        <v>924</v>
      </c>
      <c r="I770">
        <v>0</v>
      </c>
      <c r="J770">
        <v>30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T770">
        <v>2</v>
      </c>
      <c r="U770">
        <v>954</v>
      </c>
    </row>
    <row r="771" spans="1:21" x14ac:dyDescent="0.25">
      <c r="H771" t="s">
        <v>1486</v>
      </c>
    </row>
    <row r="772" spans="1:21" x14ac:dyDescent="0.25">
      <c r="A772">
        <v>383</v>
      </c>
      <c r="B772">
        <v>4644</v>
      </c>
      <c r="C772" t="s">
        <v>1487</v>
      </c>
      <c r="D772" t="s">
        <v>478</v>
      </c>
      <c r="E772" t="s">
        <v>20</v>
      </c>
      <c r="F772" t="s">
        <v>1488</v>
      </c>
      <c r="G772" t="str">
        <f>"201511040589"</f>
        <v>201511040589</v>
      </c>
      <c r="H772">
        <v>803</v>
      </c>
      <c r="I772">
        <v>150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T772">
        <v>3</v>
      </c>
      <c r="U772">
        <v>953</v>
      </c>
    </row>
    <row r="773" spans="1:21" x14ac:dyDescent="0.25">
      <c r="H773" t="s">
        <v>1489</v>
      </c>
    </row>
    <row r="774" spans="1:21" x14ac:dyDescent="0.25">
      <c r="A774">
        <v>384</v>
      </c>
      <c r="B774">
        <v>9952</v>
      </c>
      <c r="C774" t="s">
        <v>1490</v>
      </c>
      <c r="D774" t="s">
        <v>245</v>
      </c>
      <c r="E774" t="s">
        <v>20</v>
      </c>
      <c r="F774" t="s">
        <v>1491</v>
      </c>
      <c r="G774" t="str">
        <f>"00097997"</f>
        <v>00097997</v>
      </c>
      <c r="H774" t="s">
        <v>1492</v>
      </c>
      <c r="I774">
        <v>0</v>
      </c>
      <c r="J774">
        <v>30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T774">
        <v>2</v>
      </c>
      <c r="U774" t="s">
        <v>1493</v>
      </c>
    </row>
    <row r="775" spans="1:21" x14ac:dyDescent="0.25">
      <c r="H775" t="s">
        <v>1494</v>
      </c>
    </row>
    <row r="776" spans="1:21" x14ac:dyDescent="0.25">
      <c r="A776">
        <v>385</v>
      </c>
      <c r="B776">
        <v>3198</v>
      </c>
      <c r="C776" t="s">
        <v>1495</v>
      </c>
      <c r="D776" t="s">
        <v>881</v>
      </c>
      <c r="E776" t="s">
        <v>15</v>
      </c>
      <c r="F776" t="s">
        <v>1496</v>
      </c>
      <c r="G776" t="str">
        <f>"201511030062"</f>
        <v>201511030062</v>
      </c>
      <c r="H776" t="s">
        <v>1497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T776">
        <v>2</v>
      </c>
      <c r="U776" t="s">
        <v>1497</v>
      </c>
    </row>
    <row r="777" spans="1:21" x14ac:dyDescent="0.25">
      <c r="H777" t="s">
        <v>1498</v>
      </c>
    </row>
    <row r="778" spans="1:21" x14ac:dyDescent="0.25">
      <c r="A778">
        <v>386</v>
      </c>
      <c r="B778">
        <v>10253</v>
      </c>
      <c r="C778" t="s">
        <v>1499</v>
      </c>
      <c r="D778" t="s">
        <v>850</v>
      </c>
      <c r="E778" t="s">
        <v>1500</v>
      </c>
      <c r="F778" t="s">
        <v>1501</v>
      </c>
      <c r="G778" t="str">
        <f>"00077159"</f>
        <v>00077159</v>
      </c>
      <c r="H778" t="s">
        <v>1502</v>
      </c>
      <c r="I778">
        <v>0</v>
      </c>
      <c r="J778">
        <v>30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T778">
        <v>2</v>
      </c>
      <c r="U778" t="s">
        <v>1503</v>
      </c>
    </row>
    <row r="779" spans="1:21" x14ac:dyDescent="0.25">
      <c r="H779" t="s">
        <v>1504</v>
      </c>
    </row>
    <row r="780" spans="1:21" x14ac:dyDescent="0.25">
      <c r="A780">
        <v>387</v>
      </c>
      <c r="B780">
        <v>4882</v>
      </c>
      <c r="C780" t="s">
        <v>1505</v>
      </c>
      <c r="D780" t="s">
        <v>263</v>
      </c>
      <c r="E780" t="s">
        <v>56</v>
      </c>
      <c r="F780" t="s">
        <v>1506</v>
      </c>
      <c r="G780" t="str">
        <f>"00022676"</f>
        <v>00022676</v>
      </c>
      <c r="H780" t="s">
        <v>377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T780">
        <v>2</v>
      </c>
      <c r="U780" t="s">
        <v>377</v>
      </c>
    </row>
    <row r="781" spans="1:21" x14ac:dyDescent="0.25">
      <c r="H781" t="s">
        <v>1507</v>
      </c>
    </row>
    <row r="782" spans="1:21" x14ac:dyDescent="0.25">
      <c r="A782">
        <v>388</v>
      </c>
      <c r="B782">
        <v>9639</v>
      </c>
      <c r="C782" t="s">
        <v>1508</v>
      </c>
      <c r="D782" t="s">
        <v>1509</v>
      </c>
      <c r="E782" t="s">
        <v>43</v>
      </c>
      <c r="F782" t="s">
        <v>1510</v>
      </c>
      <c r="G782" t="str">
        <f>"201511023043"</f>
        <v>201511023043</v>
      </c>
      <c r="H782" t="s">
        <v>377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T782">
        <v>2</v>
      </c>
      <c r="U782" t="s">
        <v>377</v>
      </c>
    </row>
    <row r="783" spans="1:21" x14ac:dyDescent="0.25">
      <c r="H783" t="s">
        <v>1511</v>
      </c>
    </row>
    <row r="784" spans="1:21" x14ac:dyDescent="0.25">
      <c r="A784">
        <v>389</v>
      </c>
      <c r="B784">
        <v>8681</v>
      </c>
      <c r="C784" t="s">
        <v>1512</v>
      </c>
      <c r="D784" t="s">
        <v>20</v>
      </c>
      <c r="E784" t="s">
        <v>34</v>
      </c>
      <c r="F784" t="s">
        <v>1513</v>
      </c>
      <c r="G784" t="str">
        <f>"200910000647"</f>
        <v>200910000647</v>
      </c>
      <c r="H784" t="s">
        <v>1514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T784">
        <v>2</v>
      </c>
      <c r="U784" t="s">
        <v>1514</v>
      </c>
    </row>
    <row r="785" spans="1:21" x14ac:dyDescent="0.25">
      <c r="H785" t="s">
        <v>1515</v>
      </c>
    </row>
    <row r="786" spans="1:21" x14ac:dyDescent="0.25">
      <c r="A786">
        <v>390</v>
      </c>
      <c r="B786">
        <v>5837</v>
      </c>
      <c r="C786" t="s">
        <v>1516</v>
      </c>
      <c r="D786" t="s">
        <v>1517</v>
      </c>
      <c r="E786" t="s">
        <v>34</v>
      </c>
      <c r="F786" t="s">
        <v>1518</v>
      </c>
      <c r="G786" t="str">
        <f>"00030654"</f>
        <v>00030654</v>
      </c>
      <c r="H786">
        <v>770</v>
      </c>
      <c r="I786">
        <v>150</v>
      </c>
      <c r="J786">
        <v>30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T786">
        <v>2</v>
      </c>
      <c r="U786">
        <v>950</v>
      </c>
    </row>
    <row r="787" spans="1:21" x14ac:dyDescent="0.25">
      <c r="H787" t="s">
        <v>1519</v>
      </c>
    </row>
    <row r="788" spans="1:21" x14ac:dyDescent="0.25">
      <c r="A788">
        <v>391</v>
      </c>
      <c r="B788">
        <v>2778</v>
      </c>
      <c r="C788" t="s">
        <v>1520</v>
      </c>
      <c r="D788" t="s">
        <v>55</v>
      </c>
      <c r="E788" t="s">
        <v>492</v>
      </c>
      <c r="F788" t="s">
        <v>1521</v>
      </c>
      <c r="G788" t="str">
        <f>"201604004409"</f>
        <v>201604004409</v>
      </c>
      <c r="H788" t="s">
        <v>1522</v>
      </c>
      <c r="I788">
        <v>0</v>
      </c>
      <c r="J788">
        <v>30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8</v>
      </c>
      <c r="S788">
        <v>839</v>
      </c>
      <c r="T788">
        <v>2</v>
      </c>
      <c r="U788" t="s">
        <v>1523</v>
      </c>
    </row>
    <row r="789" spans="1:21" x14ac:dyDescent="0.25">
      <c r="H789" t="s">
        <v>1524</v>
      </c>
    </row>
    <row r="790" spans="1:21" x14ac:dyDescent="0.25">
      <c r="A790">
        <v>392</v>
      </c>
      <c r="B790">
        <v>2778</v>
      </c>
      <c r="C790" t="s">
        <v>1520</v>
      </c>
      <c r="D790" t="s">
        <v>55</v>
      </c>
      <c r="E790" t="s">
        <v>492</v>
      </c>
      <c r="F790" t="s">
        <v>1521</v>
      </c>
      <c r="G790" t="str">
        <f>"201604004409"</f>
        <v>201604004409</v>
      </c>
      <c r="H790" t="s">
        <v>1522</v>
      </c>
      <c r="I790">
        <v>0</v>
      </c>
      <c r="J790">
        <v>30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T790">
        <v>2</v>
      </c>
      <c r="U790" t="s">
        <v>1523</v>
      </c>
    </row>
    <row r="791" spans="1:21" x14ac:dyDescent="0.25">
      <c r="H791" t="s">
        <v>1524</v>
      </c>
    </row>
    <row r="792" spans="1:21" x14ac:dyDescent="0.25">
      <c r="A792">
        <v>393</v>
      </c>
      <c r="B792">
        <v>4743</v>
      </c>
      <c r="C792" t="s">
        <v>1525</v>
      </c>
      <c r="D792" t="s">
        <v>196</v>
      </c>
      <c r="E792" t="s">
        <v>468</v>
      </c>
      <c r="F792" t="s">
        <v>1526</v>
      </c>
      <c r="G792" t="str">
        <f>"201511015139"</f>
        <v>201511015139</v>
      </c>
      <c r="H792" t="s">
        <v>1527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T792">
        <v>2</v>
      </c>
      <c r="U792" t="s">
        <v>1527</v>
      </c>
    </row>
    <row r="793" spans="1:21" x14ac:dyDescent="0.25">
      <c r="H793" t="s">
        <v>1528</v>
      </c>
    </row>
    <row r="794" spans="1:21" x14ac:dyDescent="0.25">
      <c r="A794">
        <v>394</v>
      </c>
      <c r="B794">
        <v>3629</v>
      </c>
      <c r="C794" t="s">
        <v>1529</v>
      </c>
      <c r="D794" t="s">
        <v>385</v>
      </c>
      <c r="E794" t="s">
        <v>100</v>
      </c>
      <c r="F794" t="s">
        <v>1530</v>
      </c>
      <c r="G794" t="str">
        <f>"00079042"</f>
        <v>00079042</v>
      </c>
      <c r="H794" t="s">
        <v>1531</v>
      </c>
      <c r="I794">
        <v>150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T794">
        <v>2</v>
      </c>
      <c r="U794" t="s">
        <v>1532</v>
      </c>
    </row>
    <row r="795" spans="1:21" x14ac:dyDescent="0.25">
      <c r="H795" t="s">
        <v>1533</v>
      </c>
    </row>
    <row r="796" spans="1:21" x14ac:dyDescent="0.25">
      <c r="A796">
        <v>395</v>
      </c>
      <c r="B796">
        <v>270</v>
      </c>
      <c r="C796" t="s">
        <v>1534</v>
      </c>
      <c r="D796" t="s">
        <v>551</v>
      </c>
      <c r="E796" t="s">
        <v>222</v>
      </c>
      <c r="F796" t="s">
        <v>1535</v>
      </c>
      <c r="G796" t="str">
        <f>"201510003443"</f>
        <v>201510003443</v>
      </c>
      <c r="H796" t="s">
        <v>1531</v>
      </c>
      <c r="I796">
        <v>150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T796">
        <v>2</v>
      </c>
      <c r="U796" t="s">
        <v>1532</v>
      </c>
    </row>
    <row r="797" spans="1:21" x14ac:dyDescent="0.25">
      <c r="H797" t="s">
        <v>1536</v>
      </c>
    </row>
    <row r="798" spans="1:21" x14ac:dyDescent="0.25">
      <c r="A798">
        <v>396</v>
      </c>
      <c r="B798">
        <v>2115</v>
      </c>
      <c r="C798" t="s">
        <v>1537</v>
      </c>
      <c r="D798" t="s">
        <v>173</v>
      </c>
      <c r="E798" t="s">
        <v>20</v>
      </c>
      <c r="F798" t="s">
        <v>1538</v>
      </c>
      <c r="G798" t="str">
        <f>"201511027728"</f>
        <v>201511027728</v>
      </c>
      <c r="H798" t="s">
        <v>1539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T798">
        <v>2</v>
      </c>
      <c r="U798" t="s">
        <v>1539</v>
      </c>
    </row>
    <row r="799" spans="1:21" x14ac:dyDescent="0.25">
      <c r="H799" t="s">
        <v>1540</v>
      </c>
    </row>
    <row r="800" spans="1:21" x14ac:dyDescent="0.25">
      <c r="A800">
        <v>397</v>
      </c>
      <c r="B800">
        <v>9160</v>
      </c>
      <c r="C800" t="s">
        <v>1541</v>
      </c>
      <c r="D800" t="s">
        <v>196</v>
      </c>
      <c r="E800" t="s">
        <v>34</v>
      </c>
      <c r="F800" t="s">
        <v>1542</v>
      </c>
      <c r="G800" t="str">
        <f>"201511007010"</f>
        <v>201511007010</v>
      </c>
      <c r="H800">
        <v>946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T800">
        <v>2</v>
      </c>
      <c r="U800">
        <v>946</v>
      </c>
    </row>
    <row r="801" spans="1:21" x14ac:dyDescent="0.25">
      <c r="H801" t="s">
        <v>1543</v>
      </c>
    </row>
    <row r="802" spans="1:21" x14ac:dyDescent="0.25">
      <c r="A802">
        <v>398</v>
      </c>
      <c r="B802">
        <v>7800</v>
      </c>
      <c r="C802" t="s">
        <v>1544</v>
      </c>
      <c r="D802" t="s">
        <v>1545</v>
      </c>
      <c r="E802" t="s">
        <v>1546</v>
      </c>
      <c r="F802" t="s">
        <v>1547</v>
      </c>
      <c r="G802" t="str">
        <f>"00023322"</f>
        <v>00023322</v>
      </c>
      <c r="H802">
        <v>946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T802">
        <v>2</v>
      </c>
      <c r="U802">
        <v>946</v>
      </c>
    </row>
    <row r="803" spans="1:21" x14ac:dyDescent="0.25">
      <c r="H803" t="s">
        <v>1548</v>
      </c>
    </row>
    <row r="804" spans="1:21" x14ac:dyDescent="0.25">
      <c r="A804">
        <v>399</v>
      </c>
      <c r="B804">
        <v>858</v>
      </c>
      <c r="C804" t="s">
        <v>1549</v>
      </c>
      <c r="D804" t="s">
        <v>15</v>
      </c>
      <c r="E804" t="s">
        <v>38</v>
      </c>
      <c r="F804" t="s">
        <v>1550</v>
      </c>
      <c r="G804" t="str">
        <f>"00022352"</f>
        <v>00022352</v>
      </c>
      <c r="H804">
        <v>946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T804">
        <v>2</v>
      </c>
      <c r="U804">
        <v>946</v>
      </c>
    </row>
    <row r="805" spans="1:21" x14ac:dyDescent="0.25">
      <c r="H805" t="s">
        <v>1551</v>
      </c>
    </row>
    <row r="806" spans="1:21" x14ac:dyDescent="0.25">
      <c r="A806">
        <v>400</v>
      </c>
      <c r="B806">
        <v>7226</v>
      </c>
      <c r="C806" t="s">
        <v>1552</v>
      </c>
      <c r="D806" t="s">
        <v>55</v>
      </c>
      <c r="E806" t="s">
        <v>38</v>
      </c>
      <c r="F806" t="s">
        <v>1553</v>
      </c>
      <c r="G806" t="str">
        <f>"00087603"</f>
        <v>00087603</v>
      </c>
      <c r="H806" t="s">
        <v>1554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T806">
        <v>2</v>
      </c>
      <c r="U806" t="s">
        <v>1554</v>
      </c>
    </row>
    <row r="807" spans="1:21" x14ac:dyDescent="0.25">
      <c r="H807" t="s">
        <v>1555</v>
      </c>
    </row>
    <row r="808" spans="1:21" x14ac:dyDescent="0.25">
      <c r="A808">
        <v>401</v>
      </c>
      <c r="B808">
        <v>5381</v>
      </c>
      <c r="C808" t="s">
        <v>1556</v>
      </c>
      <c r="D808" t="s">
        <v>478</v>
      </c>
      <c r="E808" t="s">
        <v>48</v>
      </c>
      <c r="F808" t="s">
        <v>1557</v>
      </c>
      <c r="G808" t="str">
        <f>"00030987"</f>
        <v>00030987</v>
      </c>
      <c r="H808">
        <v>792</v>
      </c>
      <c r="I808">
        <v>150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T808">
        <v>2</v>
      </c>
      <c r="U808">
        <v>942</v>
      </c>
    </row>
    <row r="809" spans="1:21" x14ac:dyDescent="0.25">
      <c r="H809" t="s">
        <v>1558</v>
      </c>
    </row>
    <row r="810" spans="1:21" x14ac:dyDescent="0.25">
      <c r="A810">
        <v>402</v>
      </c>
      <c r="B810">
        <v>2202</v>
      </c>
      <c r="C810" t="s">
        <v>1559</v>
      </c>
      <c r="D810" t="s">
        <v>1560</v>
      </c>
      <c r="E810" t="s">
        <v>48</v>
      </c>
      <c r="F810" t="s">
        <v>1561</v>
      </c>
      <c r="G810" t="str">
        <f>"201511024469"</f>
        <v>201511024469</v>
      </c>
      <c r="H810" t="s">
        <v>318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T810">
        <v>2</v>
      </c>
      <c r="U810" t="s">
        <v>318</v>
      </c>
    </row>
    <row r="811" spans="1:21" x14ac:dyDescent="0.25">
      <c r="H811" t="s">
        <v>1562</v>
      </c>
    </row>
    <row r="812" spans="1:21" x14ac:dyDescent="0.25">
      <c r="A812">
        <v>403</v>
      </c>
      <c r="B812">
        <v>6066</v>
      </c>
      <c r="C812" t="s">
        <v>1563</v>
      </c>
      <c r="D812" t="s">
        <v>72</v>
      </c>
      <c r="E812" t="s">
        <v>1545</v>
      </c>
      <c r="F812" t="s">
        <v>1564</v>
      </c>
      <c r="G812" t="str">
        <f>"201511008549"</f>
        <v>201511008549</v>
      </c>
      <c r="H812" t="s">
        <v>318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T812">
        <v>2</v>
      </c>
      <c r="U812" t="s">
        <v>318</v>
      </c>
    </row>
    <row r="813" spans="1:21" x14ac:dyDescent="0.25">
      <c r="H813" t="s">
        <v>1565</v>
      </c>
    </row>
    <row r="814" spans="1:21" x14ac:dyDescent="0.25">
      <c r="A814">
        <v>404</v>
      </c>
      <c r="B814">
        <v>3847</v>
      </c>
      <c r="C814" t="s">
        <v>1566</v>
      </c>
      <c r="D814" t="s">
        <v>1567</v>
      </c>
      <c r="E814" t="s">
        <v>15</v>
      </c>
      <c r="F814" t="s">
        <v>1568</v>
      </c>
      <c r="G814" t="str">
        <f>"00029638"</f>
        <v>00029638</v>
      </c>
      <c r="H814" t="s">
        <v>318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T814">
        <v>2</v>
      </c>
      <c r="U814" t="s">
        <v>318</v>
      </c>
    </row>
    <row r="815" spans="1:21" x14ac:dyDescent="0.25">
      <c r="H815" t="s">
        <v>1569</v>
      </c>
    </row>
    <row r="816" spans="1:21" x14ac:dyDescent="0.25">
      <c r="A816">
        <v>405</v>
      </c>
      <c r="B816">
        <v>9146</v>
      </c>
      <c r="C816" t="s">
        <v>59</v>
      </c>
      <c r="D816" t="s">
        <v>642</v>
      </c>
      <c r="E816" t="s">
        <v>1206</v>
      </c>
      <c r="F816" t="s">
        <v>1570</v>
      </c>
      <c r="G816" t="str">
        <f>"201512003625"</f>
        <v>201512003625</v>
      </c>
      <c r="H816" t="s">
        <v>318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T816">
        <v>2</v>
      </c>
      <c r="U816" t="s">
        <v>318</v>
      </c>
    </row>
    <row r="817" spans="1:21" x14ac:dyDescent="0.25">
      <c r="H817" t="s">
        <v>1571</v>
      </c>
    </row>
    <row r="818" spans="1:21" x14ac:dyDescent="0.25">
      <c r="A818">
        <v>406</v>
      </c>
      <c r="B818">
        <v>2748</v>
      </c>
      <c r="C818" t="s">
        <v>1572</v>
      </c>
      <c r="D818" t="s">
        <v>92</v>
      </c>
      <c r="E818" t="s">
        <v>34</v>
      </c>
      <c r="F818" t="s">
        <v>1573</v>
      </c>
      <c r="G818" t="str">
        <f>"00073163"</f>
        <v>00073163</v>
      </c>
      <c r="H818" t="s">
        <v>318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T818">
        <v>2</v>
      </c>
      <c r="U818" t="s">
        <v>318</v>
      </c>
    </row>
    <row r="819" spans="1:21" x14ac:dyDescent="0.25">
      <c r="H819" t="s">
        <v>1574</v>
      </c>
    </row>
    <row r="820" spans="1:21" x14ac:dyDescent="0.25">
      <c r="A820">
        <v>407</v>
      </c>
      <c r="B820">
        <v>4738</v>
      </c>
      <c r="C820" t="s">
        <v>1575</v>
      </c>
      <c r="D820" t="s">
        <v>156</v>
      </c>
      <c r="E820" t="s">
        <v>1576</v>
      </c>
      <c r="F820" t="s">
        <v>1577</v>
      </c>
      <c r="G820" t="str">
        <f>"201511012910"</f>
        <v>201511012910</v>
      </c>
      <c r="H820" t="s">
        <v>318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T820">
        <v>2</v>
      </c>
      <c r="U820" t="s">
        <v>318</v>
      </c>
    </row>
    <row r="821" spans="1:21" x14ac:dyDescent="0.25">
      <c r="H821" t="s">
        <v>1578</v>
      </c>
    </row>
    <row r="822" spans="1:21" x14ac:dyDescent="0.25">
      <c r="A822">
        <v>408</v>
      </c>
      <c r="B822">
        <v>8770</v>
      </c>
      <c r="C822" t="s">
        <v>1579</v>
      </c>
      <c r="D822" t="s">
        <v>419</v>
      </c>
      <c r="E822" t="s">
        <v>34</v>
      </c>
      <c r="F822" t="s">
        <v>1580</v>
      </c>
      <c r="G822" t="str">
        <f>"201511029966"</f>
        <v>201511029966</v>
      </c>
      <c r="H822" t="s">
        <v>318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T822">
        <v>2</v>
      </c>
      <c r="U822" t="s">
        <v>318</v>
      </c>
    </row>
    <row r="823" spans="1:21" x14ac:dyDescent="0.25">
      <c r="H823" t="s">
        <v>1581</v>
      </c>
    </row>
    <row r="824" spans="1:21" x14ac:dyDescent="0.25">
      <c r="A824">
        <v>409</v>
      </c>
      <c r="B824">
        <v>10297</v>
      </c>
      <c r="C824" t="s">
        <v>1582</v>
      </c>
      <c r="D824" t="s">
        <v>125</v>
      </c>
      <c r="E824" t="s">
        <v>121</v>
      </c>
      <c r="F824" t="s">
        <v>1583</v>
      </c>
      <c r="G824" t="str">
        <f>"201108000071"</f>
        <v>201108000071</v>
      </c>
      <c r="H824" t="s">
        <v>318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T824">
        <v>2</v>
      </c>
      <c r="U824" t="s">
        <v>318</v>
      </c>
    </row>
    <row r="825" spans="1:21" x14ac:dyDescent="0.25">
      <c r="H825" t="s">
        <v>1584</v>
      </c>
    </row>
    <row r="826" spans="1:21" x14ac:dyDescent="0.25">
      <c r="A826">
        <v>410</v>
      </c>
      <c r="B826">
        <v>397</v>
      </c>
      <c r="C826" t="s">
        <v>1585</v>
      </c>
      <c r="D826" t="s">
        <v>327</v>
      </c>
      <c r="E826" t="s">
        <v>56</v>
      </c>
      <c r="F826" t="s">
        <v>1586</v>
      </c>
      <c r="G826" t="str">
        <f>"00037837"</f>
        <v>00037837</v>
      </c>
      <c r="H826" t="s">
        <v>318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T826">
        <v>2</v>
      </c>
      <c r="U826" t="s">
        <v>318</v>
      </c>
    </row>
    <row r="827" spans="1:21" x14ac:dyDescent="0.25">
      <c r="H827" t="s">
        <v>1587</v>
      </c>
    </row>
    <row r="828" spans="1:21" x14ac:dyDescent="0.25">
      <c r="A828">
        <v>411</v>
      </c>
      <c r="B828">
        <v>2411</v>
      </c>
      <c r="C828" t="s">
        <v>1588</v>
      </c>
      <c r="D828" t="s">
        <v>263</v>
      </c>
      <c r="E828" t="s">
        <v>56</v>
      </c>
      <c r="F828" t="s">
        <v>1589</v>
      </c>
      <c r="G828" t="str">
        <f>"00030197"</f>
        <v>00030197</v>
      </c>
      <c r="H828" t="s">
        <v>1590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T828">
        <v>2</v>
      </c>
      <c r="U828" t="s">
        <v>1590</v>
      </c>
    </row>
    <row r="829" spans="1:21" x14ac:dyDescent="0.25">
      <c r="H829" t="s">
        <v>1591</v>
      </c>
    </row>
    <row r="830" spans="1:21" x14ac:dyDescent="0.25">
      <c r="A830">
        <v>412</v>
      </c>
      <c r="B830">
        <v>3482</v>
      </c>
      <c r="C830" t="s">
        <v>1592</v>
      </c>
      <c r="D830" t="s">
        <v>259</v>
      </c>
      <c r="E830" t="s">
        <v>1593</v>
      </c>
      <c r="F830" t="s">
        <v>1594</v>
      </c>
      <c r="G830" t="str">
        <f>"00081454"</f>
        <v>00081454</v>
      </c>
      <c r="H830" t="s">
        <v>809</v>
      </c>
      <c r="I830">
        <v>0</v>
      </c>
      <c r="J830">
        <v>30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T830">
        <v>2</v>
      </c>
      <c r="U830" t="s">
        <v>1595</v>
      </c>
    </row>
    <row r="831" spans="1:21" x14ac:dyDescent="0.25">
      <c r="H831" t="s">
        <v>1596</v>
      </c>
    </row>
    <row r="832" spans="1:21" x14ac:dyDescent="0.25">
      <c r="A832">
        <v>413</v>
      </c>
      <c r="B832">
        <v>6967</v>
      </c>
      <c r="C832" t="s">
        <v>1597</v>
      </c>
      <c r="D832" t="s">
        <v>196</v>
      </c>
      <c r="E832" t="s">
        <v>1598</v>
      </c>
      <c r="F832" t="s">
        <v>1599</v>
      </c>
      <c r="G832" t="str">
        <f>"00101041"</f>
        <v>00101041</v>
      </c>
      <c r="H832">
        <v>935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T832">
        <v>2</v>
      </c>
      <c r="U832">
        <v>935</v>
      </c>
    </row>
    <row r="833" spans="1:21" x14ac:dyDescent="0.25">
      <c r="H833" t="s">
        <v>1600</v>
      </c>
    </row>
    <row r="834" spans="1:21" x14ac:dyDescent="0.25">
      <c r="A834">
        <v>414</v>
      </c>
      <c r="B834">
        <v>6729</v>
      </c>
      <c r="C834" t="s">
        <v>884</v>
      </c>
      <c r="D834" t="s">
        <v>1601</v>
      </c>
      <c r="E834" t="s">
        <v>105</v>
      </c>
      <c r="F834" t="s">
        <v>1602</v>
      </c>
      <c r="G834" t="str">
        <f>"201511032931"</f>
        <v>201511032931</v>
      </c>
      <c r="H834">
        <v>935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T834">
        <v>2</v>
      </c>
      <c r="U834">
        <v>935</v>
      </c>
    </row>
    <row r="835" spans="1:21" x14ac:dyDescent="0.25">
      <c r="H835" t="s">
        <v>1603</v>
      </c>
    </row>
    <row r="836" spans="1:21" x14ac:dyDescent="0.25">
      <c r="A836">
        <v>415</v>
      </c>
      <c r="B836">
        <v>9720</v>
      </c>
      <c r="C836" t="s">
        <v>1604</v>
      </c>
      <c r="D836" t="s">
        <v>33</v>
      </c>
      <c r="E836" t="s">
        <v>15</v>
      </c>
      <c r="F836" t="s">
        <v>1605</v>
      </c>
      <c r="G836" t="str">
        <f>"201512003149"</f>
        <v>201512003149</v>
      </c>
      <c r="H836">
        <v>935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T836">
        <v>2</v>
      </c>
      <c r="U836">
        <v>935</v>
      </c>
    </row>
    <row r="837" spans="1:21" x14ac:dyDescent="0.25">
      <c r="H837" t="s">
        <v>1606</v>
      </c>
    </row>
    <row r="838" spans="1:21" x14ac:dyDescent="0.25">
      <c r="A838">
        <v>416</v>
      </c>
      <c r="B838">
        <v>5425</v>
      </c>
      <c r="C838" t="s">
        <v>1607</v>
      </c>
      <c r="D838" t="s">
        <v>1608</v>
      </c>
      <c r="E838" t="s">
        <v>1609</v>
      </c>
      <c r="F838" t="s">
        <v>1610</v>
      </c>
      <c r="G838" t="str">
        <f>"201103000006"</f>
        <v>201103000006</v>
      </c>
      <c r="H838">
        <v>935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T838">
        <v>3</v>
      </c>
      <c r="U838">
        <v>935</v>
      </c>
    </row>
    <row r="839" spans="1:21" x14ac:dyDescent="0.25">
      <c r="H839" t="s">
        <v>1611</v>
      </c>
    </row>
    <row r="840" spans="1:21" x14ac:dyDescent="0.25">
      <c r="A840">
        <v>417</v>
      </c>
      <c r="B840">
        <v>9806</v>
      </c>
      <c r="C840" t="s">
        <v>1612</v>
      </c>
      <c r="D840" t="s">
        <v>478</v>
      </c>
      <c r="E840" t="s">
        <v>961</v>
      </c>
      <c r="F840" t="s">
        <v>1613</v>
      </c>
      <c r="G840" t="str">
        <f>"201511042138"</f>
        <v>201511042138</v>
      </c>
      <c r="H840">
        <v>935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T840">
        <v>2</v>
      </c>
      <c r="U840">
        <v>935</v>
      </c>
    </row>
    <row r="841" spans="1:21" x14ac:dyDescent="0.25">
      <c r="H841" t="s">
        <v>1614</v>
      </c>
    </row>
    <row r="842" spans="1:21" x14ac:dyDescent="0.25">
      <c r="A842">
        <v>418</v>
      </c>
      <c r="B842">
        <v>5211</v>
      </c>
      <c r="C842" t="s">
        <v>1615</v>
      </c>
      <c r="D842" t="s">
        <v>33</v>
      </c>
      <c r="E842" t="s">
        <v>222</v>
      </c>
      <c r="F842" t="s">
        <v>1616</v>
      </c>
      <c r="G842" t="str">
        <f>"201511037023"</f>
        <v>201511037023</v>
      </c>
      <c r="H842">
        <v>935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T842">
        <v>2</v>
      </c>
      <c r="U842">
        <v>935</v>
      </c>
    </row>
    <row r="843" spans="1:21" x14ac:dyDescent="0.25">
      <c r="H843" t="s">
        <v>1617</v>
      </c>
    </row>
    <row r="844" spans="1:21" x14ac:dyDescent="0.25">
      <c r="A844">
        <v>419</v>
      </c>
      <c r="B844">
        <v>3929</v>
      </c>
      <c r="C844" t="s">
        <v>1618</v>
      </c>
      <c r="D844" t="s">
        <v>1619</v>
      </c>
      <c r="E844" t="s">
        <v>179</v>
      </c>
      <c r="F844" t="s">
        <v>1620</v>
      </c>
      <c r="G844" t="str">
        <f>"201511023628"</f>
        <v>201511023628</v>
      </c>
      <c r="H844">
        <v>935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T844">
        <v>2</v>
      </c>
      <c r="U844">
        <v>935</v>
      </c>
    </row>
    <row r="845" spans="1:21" x14ac:dyDescent="0.25">
      <c r="H845" t="s">
        <v>1621</v>
      </c>
    </row>
    <row r="846" spans="1:21" x14ac:dyDescent="0.25">
      <c r="A846">
        <v>420</v>
      </c>
      <c r="B846">
        <v>1553</v>
      </c>
      <c r="C846" t="s">
        <v>1622</v>
      </c>
      <c r="D846" t="s">
        <v>72</v>
      </c>
      <c r="E846" t="s">
        <v>134</v>
      </c>
      <c r="F846" t="s">
        <v>1623</v>
      </c>
      <c r="G846" t="str">
        <f>"201511036691"</f>
        <v>201511036691</v>
      </c>
      <c r="H846">
        <v>935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T846">
        <v>2</v>
      </c>
      <c r="U846">
        <v>935</v>
      </c>
    </row>
    <row r="847" spans="1:21" x14ac:dyDescent="0.25">
      <c r="H847" t="s">
        <v>1624</v>
      </c>
    </row>
    <row r="848" spans="1:21" x14ac:dyDescent="0.25">
      <c r="A848">
        <v>421</v>
      </c>
      <c r="B848">
        <v>9494</v>
      </c>
      <c r="C848" t="s">
        <v>1625</v>
      </c>
      <c r="D848" t="s">
        <v>1626</v>
      </c>
      <c r="E848" t="s">
        <v>492</v>
      </c>
      <c r="F848" t="s">
        <v>1627</v>
      </c>
      <c r="G848" t="str">
        <f>"201511031900"</f>
        <v>201511031900</v>
      </c>
      <c r="H848">
        <v>935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T848">
        <v>2</v>
      </c>
      <c r="U848">
        <v>935</v>
      </c>
    </row>
    <row r="849" spans="1:21" x14ac:dyDescent="0.25">
      <c r="H849" t="s">
        <v>1628</v>
      </c>
    </row>
    <row r="850" spans="1:21" x14ac:dyDescent="0.25">
      <c r="A850">
        <v>422</v>
      </c>
      <c r="B850">
        <v>10247</v>
      </c>
      <c r="C850" t="s">
        <v>1629</v>
      </c>
      <c r="D850" t="s">
        <v>60</v>
      </c>
      <c r="E850" t="s">
        <v>48</v>
      </c>
      <c r="F850" t="s">
        <v>1630</v>
      </c>
      <c r="G850" t="str">
        <f>"201511036948"</f>
        <v>201511036948</v>
      </c>
      <c r="H850">
        <v>935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T850">
        <v>2</v>
      </c>
      <c r="U850">
        <v>935</v>
      </c>
    </row>
    <row r="851" spans="1:21" x14ac:dyDescent="0.25">
      <c r="H851" t="s">
        <v>1631</v>
      </c>
    </row>
    <row r="852" spans="1:21" x14ac:dyDescent="0.25">
      <c r="A852">
        <v>423</v>
      </c>
      <c r="B852">
        <v>2415</v>
      </c>
      <c r="C852" t="s">
        <v>1632</v>
      </c>
      <c r="D852" t="s">
        <v>304</v>
      </c>
      <c r="E852" t="s">
        <v>38</v>
      </c>
      <c r="F852" t="s">
        <v>1633</v>
      </c>
      <c r="G852" t="str">
        <f>"00018494"</f>
        <v>00018494</v>
      </c>
      <c r="H852">
        <v>935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T852">
        <v>2</v>
      </c>
      <c r="U852">
        <v>935</v>
      </c>
    </row>
    <row r="853" spans="1:21" x14ac:dyDescent="0.25">
      <c r="H853" t="s">
        <v>1634</v>
      </c>
    </row>
    <row r="854" spans="1:21" x14ac:dyDescent="0.25">
      <c r="A854">
        <v>424</v>
      </c>
      <c r="B854">
        <v>9281</v>
      </c>
      <c r="C854" t="s">
        <v>1635</v>
      </c>
      <c r="D854" t="s">
        <v>33</v>
      </c>
      <c r="E854" t="s">
        <v>20</v>
      </c>
      <c r="F854" t="s">
        <v>1636</v>
      </c>
      <c r="G854" t="str">
        <f>"00029858"</f>
        <v>00029858</v>
      </c>
      <c r="H854">
        <v>935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T854">
        <v>2</v>
      </c>
      <c r="U854">
        <v>935</v>
      </c>
    </row>
    <row r="855" spans="1:21" x14ac:dyDescent="0.25">
      <c r="H855" t="s">
        <v>1637</v>
      </c>
    </row>
    <row r="856" spans="1:21" x14ac:dyDescent="0.25">
      <c r="A856">
        <v>425</v>
      </c>
      <c r="B856">
        <v>4725</v>
      </c>
      <c r="C856" t="s">
        <v>1638</v>
      </c>
      <c r="D856" t="s">
        <v>168</v>
      </c>
      <c r="E856" t="s">
        <v>559</v>
      </c>
      <c r="F856" t="s">
        <v>1639</v>
      </c>
      <c r="G856" t="str">
        <f>"00049394"</f>
        <v>00049394</v>
      </c>
      <c r="H856" t="s">
        <v>1640</v>
      </c>
      <c r="I856">
        <v>150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T856">
        <v>3</v>
      </c>
      <c r="U856" t="s">
        <v>1641</v>
      </c>
    </row>
    <row r="857" spans="1:21" x14ac:dyDescent="0.25">
      <c r="H857" t="s">
        <v>1642</v>
      </c>
    </row>
    <row r="858" spans="1:21" x14ac:dyDescent="0.25">
      <c r="A858">
        <v>426</v>
      </c>
      <c r="B858">
        <v>3224</v>
      </c>
      <c r="C858" t="s">
        <v>1643</v>
      </c>
      <c r="D858" t="s">
        <v>1644</v>
      </c>
      <c r="E858" t="s">
        <v>222</v>
      </c>
      <c r="F858" t="s">
        <v>1645</v>
      </c>
      <c r="G858" t="str">
        <f>"00022196"</f>
        <v>00022196</v>
      </c>
      <c r="H858" t="s">
        <v>1646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T858">
        <v>2</v>
      </c>
      <c r="U858" t="s">
        <v>1646</v>
      </c>
    </row>
    <row r="859" spans="1:21" x14ac:dyDescent="0.25">
      <c r="H859" t="s">
        <v>1647</v>
      </c>
    </row>
    <row r="860" spans="1:21" x14ac:dyDescent="0.25">
      <c r="A860">
        <v>427</v>
      </c>
      <c r="B860">
        <v>7552</v>
      </c>
      <c r="C860" t="s">
        <v>1648</v>
      </c>
      <c r="D860" t="s">
        <v>20</v>
      </c>
      <c r="E860" t="s">
        <v>93</v>
      </c>
      <c r="F860" t="s">
        <v>1649</v>
      </c>
      <c r="G860" t="str">
        <f>"00035211"</f>
        <v>00035211</v>
      </c>
      <c r="H860" t="s">
        <v>644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T860">
        <v>2</v>
      </c>
      <c r="U860" t="s">
        <v>644</v>
      </c>
    </row>
    <row r="861" spans="1:21" x14ac:dyDescent="0.25">
      <c r="H861" t="s">
        <v>1650</v>
      </c>
    </row>
    <row r="862" spans="1:21" x14ac:dyDescent="0.25">
      <c r="A862">
        <v>428</v>
      </c>
      <c r="B862">
        <v>505</v>
      </c>
      <c r="C862" t="s">
        <v>1651</v>
      </c>
      <c r="D862" t="s">
        <v>551</v>
      </c>
      <c r="E862" t="s">
        <v>179</v>
      </c>
      <c r="F862" t="s">
        <v>1652</v>
      </c>
      <c r="G862" t="str">
        <f>"201511039175"</f>
        <v>201511039175</v>
      </c>
      <c r="H862" t="s">
        <v>644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T862">
        <v>2</v>
      </c>
      <c r="U862" t="s">
        <v>644</v>
      </c>
    </row>
    <row r="863" spans="1:21" x14ac:dyDescent="0.25">
      <c r="H863" t="s">
        <v>1653</v>
      </c>
    </row>
    <row r="864" spans="1:21" x14ac:dyDescent="0.25">
      <c r="A864">
        <v>429</v>
      </c>
      <c r="B864">
        <v>7642</v>
      </c>
      <c r="C864" t="s">
        <v>1056</v>
      </c>
      <c r="D864" t="s">
        <v>245</v>
      </c>
      <c r="E864" t="s">
        <v>1654</v>
      </c>
      <c r="F864" t="s">
        <v>1655</v>
      </c>
      <c r="G864" t="str">
        <f>"201511031723"</f>
        <v>201511031723</v>
      </c>
      <c r="H864">
        <v>924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T864">
        <v>2</v>
      </c>
      <c r="U864">
        <v>924</v>
      </c>
    </row>
    <row r="865" spans="1:21" x14ac:dyDescent="0.25">
      <c r="H865" t="s">
        <v>1656</v>
      </c>
    </row>
    <row r="866" spans="1:21" x14ac:dyDescent="0.25">
      <c r="A866">
        <v>430</v>
      </c>
      <c r="B866">
        <v>3565</v>
      </c>
      <c r="C866" t="s">
        <v>1657</v>
      </c>
      <c r="D866" t="s">
        <v>1658</v>
      </c>
      <c r="E866" t="s">
        <v>56</v>
      </c>
      <c r="F866" t="s">
        <v>1659</v>
      </c>
      <c r="G866" t="str">
        <f>"00021423"</f>
        <v>00021423</v>
      </c>
      <c r="H866">
        <v>924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T866">
        <v>2</v>
      </c>
      <c r="U866">
        <v>924</v>
      </c>
    </row>
    <row r="867" spans="1:21" x14ac:dyDescent="0.25">
      <c r="H867" t="s">
        <v>1660</v>
      </c>
    </row>
    <row r="868" spans="1:21" x14ac:dyDescent="0.25">
      <c r="A868">
        <v>431</v>
      </c>
      <c r="B868">
        <v>3751</v>
      </c>
      <c r="C868" t="s">
        <v>1661</v>
      </c>
      <c r="D868" t="s">
        <v>48</v>
      </c>
      <c r="E868" t="s">
        <v>1662</v>
      </c>
      <c r="F868" t="s">
        <v>1663</v>
      </c>
      <c r="G868" t="str">
        <f>"201511036297"</f>
        <v>201511036297</v>
      </c>
      <c r="H868">
        <v>924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T868">
        <v>2</v>
      </c>
      <c r="U868">
        <v>924</v>
      </c>
    </row>
    <row r="869" spans="1:21" x14ac:dyDescent="0.25">
      <c r="H869" t="s">
        <v>1664</v>
      </c>
    </row>
    <row r="870" spans="1:21" x14ac:dyDescent="0.25">
      <c r="A870">
        <v>432</v>
      </c>
      <c r="B870">
        <v>4575</v>
      </c>
      <c r="C870" t="s">
        <v>1665</v>
      </c>
      <c r="D870" t="s">
        <v>125</v>
      </c>
      <c r="E870" t="s">
        <v>1037</v>
      </c>
      <c r="F870" t="s">
        <v>1666</v>
      </c>
      <c r="G870" t="str">
        <f>"00026161"</f>
        <v>00026161</v>
      </c>
      <c r="H870" t="s">
        <v>1667</v>
      </c>
      <c r="I870">
        <v>150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T870">
        <v>2</v>
      </c>
      <c r="U870" t="s">
        <v>1668</v>
      </c>
    </row>
    <row r="871" spans="1:21" x14ac:dyDescent="0.25">
      <c r="H871" t="s">
        <v>1669</v>
      </c>
    </row>
    <row r="872" spans="1:21" x14ac:dyDescent="0.25">
      <c r="A872">
        <v>433</v>
      </c>
      <c r="B872">
        <v>9492</v>
      </c>
      <c r="C872" t="s">
        <v>1670</v>
      </c>
      <c r="D872" t="s">
        <v>20</v>
      </c>
      <c r="E872" t="s">
        <v>1593</v>
      </c>
      <c r="F872" t="s">
        <v>1671</v>
      </c>
      <c r="G872" t="str">
        <f>"200802002673"</f>
        <v>200802002673</v>
      </c>
      <c r="H872">
        <v>770</v>
      </c>
      <c r="I872">
        <v>150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T872">
        <v>2</v>
      </c>
      <c r="U872">
        <v>920</v>
      </c>
    </row>
    <row r="873" spans="1:21" x14ac:dyDescent="0.25">
      <c r="H873" t="s">
        <v>1672</v>
      </c>
    </row>
    <row r="874" spans="1:21" x14ac:dyDescent="0.25">
      <c r="A874">
        <v>434</v>
      </c>
      <c r="B874">
        <v>6766</v>
      </c>
      <c r="C874" t="s">
        <v>1673</v>
      </c>
      <c r="D874" t="s">
        <v>1674</v>
      </c>
      <c r="E874" t="s">
        <v>15</v>
      </c>
      <c r="F874" t="s">
        <v>1675</v>
      </c>
      <c r="G874" t="str">
        <f>"201406006861"</f>
        <v>201406006861</v>
      </c>
      <c r="H874" t="s">
        <v>1676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T874">
        <v>2</v>
      </c>
      <c r="U874" t="s">
        <v>1676</v>
      </c>
    </row>
    <row r="875" spans="1:21" x14ac:dyDescent="0.25">
      <c r="H875" t="s">
        <v>1677</v>
      </c>
    </row>
    <row r="876" spans="1:21" x14ac:dyDescent="0.25">
      <c r="A876">
        <v>435</v>
      </c>
      <c r="B876">
        <v>10115</v>
      </c>
      <c r="C876" t="s">
        <v>1678</v>
      </c>
      <c r="D876" t="s">
        <v>423</v>
      </c>
      <c r="E876" t="s">
        <v>371</v>
      </c>
      <c r="F876" t="s">
        <v>1679</v>
      </c>
      <c r="G876" t="str">
        <f>"201511032538"</f>
        <v>201511032538</v>
      </c>
      <c r="H876" t="s">
        <v>1522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T876">
        <v>2</v>
      </c>
      <c r="U876" t="s">
        <v>1522</v>
      </c>
    </row>
    <row r="877" spans="1:21" x14ac:dyDescent="0.25">
      <c r="H877" t="s">
        <v>1680</v>
      </c>
    </row>
    <row r="878" spans="1:21" x14ac:dyDescent="0.25">
      <c r="A878">
        <v>436</v>
      </c>
      <c r="B878">
        <v>3364</v>
      </c>
      <c r="C878" t="s">
        <v>1681</v>
      </c>
      <c r="D878" t="s">
        <v>92</v>
      </c>
      <c r="E878" t="s">
        <v>34</v>
      </c>
      <c r="F878" t="s">
        <v>1682</v>
      </c>
      <c r="G878" t="str">
        <f>"00043728"</f>
        <v>00043728</v>
      </c>
      <c r="H878" t="s">
        <v>1522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T878">
        <v>2</v>
      </c>
      <c r="U878" t="s">
        <v>1522</v>
      </c>
    </row>
    <row r="879" spans="1:21" x14ac:dyDescent="0.25">
      <c r="H879" t="s">
        <v>1683</v>
      </c>
    </row>
    <row r="880" spans="1:21" x14ac:dyDescent="0.25">
      <c r="A880">
        <v>437</v>
      </c>
      <c r="B880">
        <v>4541</v>
      </c>
      <c r="C880" t="s">
        <v>1684</v>
      </c>
      <c r="D880" t="s">
        <v>263</v>
      </c>
      <c r="E880" t="s">
        <v>559</v>
      </c>
      <c r="F880" t="s">
        <v>1685</v>
      </c>
      <c r="G880" t="str">
        <f>"00045152"</f>
        <v>00045152</v>
      </c>
      <c r="H880" t="s">
        <v>1522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T880">
        <v>2</v>
      </c>
      <c r="U880" t="s">
        <v>1522</v>
      </c>
    </row>
    <row r="881" spans="1:21" x14ac:dyDescent="0.25">
      <c r="H881" t="s">
        <v>1686</v>
      </c>
    </row>
    <row r="882" spans="1:21" x14ac:dyDescent="0.25">
      <c r="A882">
        <v>438</v>
      </c>
      <c r="B882">
        <v>9663</v>
      </c>
      <c r="C882" t="s">
        <v>1687</v>
      </c>
      <c r="D882" t="s">
        <v>1687</v>
      </c>
      <c r="E882" t="s">
        <v>222</v>
      </c>
      <c r="F882" t="s">
        <v>1688</v>
      </c>
      <c r="G882" t="str">
        <f>"201511019926"</f>
        <v>201511019926</v>
      </c>
      <c r="H882" t="s">
        <v>1522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T882">
        <v>2</v>
      </c>
      <c r="U882" t="s">
        <v>1522</v>
      </c>
    </row>
    <row r="883" spans="1:21" x14ac:dyDescent="0.25">
      <c r="H883" t="s">
        <v>1689</v>
      </c>
    </row>
    <row r="884" spans="1:21" x14ac:dyDescent="0.25">
      <c r="A884">
        <v>439</v>
      </c>
      <c r="B884">
        <v>2771</v>
      </c>
      <c r="C884" t="s">
        <v>1690</v>
      </c>
      <c r="D884" t="s">
        <v>133</v>
      </c>
      <c r="E884" t="s">
        <v>179</v>
      </c>
      <c r="F884" t="s">
        <v>1691</v>
      </c>
      <c r="G884" t="str">
        <f>"00053106"</f>
        <v>00053106</v>
      </c>
      <c r="H884" t="s">
        <v>1522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T884">
        <v>2</v>
      </c>
      <c r="U884" t="s">
        <v>1522</v>
      </c>
    </row>
    <row r="885" spans="1:21" x14ac:dyDescent="0.25">
      <c r="H885" t="s">
        <v>1692</v>
      </c>
    </row>
    <row r="886" spans="1:21" x14ac:dyDescent="0.25">
      <c r="A886">
        <v>440</v>
      </c>
      <c r="B886">
        <v>8570</v>
      </c>
      <c r="C886" t="s">
        <v>1693</v>
      </c>
      <c r="D886" t="s">
        <v>125</v>
      </c>
      <c r="E886" t="s">
        <v>38</v>
      </c>
      <c r="F886" t="s">
        <v>1694</v>
      </c>
      <c r="G886" t="str">
        <f>"200801002828"</f>
        <v>200801002828</v>
      </c>
      <c r="H886" t="s">
        <v>1695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T886">
        <v>2</v>
      </c>
      <c r="U886" t="s">
        <v>1695</v>
      </c>
    </row>
    <row r="887" spans="1:21" x14ac:dyDescent="0.25">
      <c r="H887" t="s">
        <v>1696</v>
      </c>
    </row>
    <row r="888" spans="1:21" x14ac:dyDescent="0.25">
      <c r="A888">
        <v>441</v>
      </c>
      <c r="B888">
        <v>3974</v>
      </c>
      <c r="C888" t="s">
        <v>1697</v>
      </c>
      <c r="D888" t="s">
        <v>1698</v>
      </c>
      <c r="E888" t="s">
        <v>20</v>
      </c>
      <c r="F888" t="s">
        <v>1699</v>
      </c>
      <c r="G888" t="str">
        <f>"201511009433"</f>
        <v>201511009433</v>
      </c>
      <c r="H888">
        <v>913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T888">
        <v>2</v>
      </c>
      <c r="U888">
        <v>913</v>
      </c>
    </row>
    <row r="889" spans="1:21" x14ac:dyDescent="0.25">
      <c r="H889" t="s">
        <v>1700</v>
      </c>
    </row>
    <row r="890" spans="1:21" x14ac:dyDescent="0.25">
      <c r="A890">
        <v>442</v>
      </c>
      <c r="B890">
        <v>5550</v>
      </c>
      <c r="C890" t="s">
        <v>1701</v>
      </c>
      <c r="D890" t="s">
        <v>190</v>
      </c>
      <c r="E890" t="s">
        <v>1390</v>
      </c>
      <c r="F890" t="s">
        <v>1702</v>
      </c>
      <c r="G890" t="str">
        <f>"00022223"</f>
        <v>00022223</v>
      </c>
      <c r="H890">
        <v>913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T890">
        <v>2</v>
      </c>
      <c r="U890">
        <v>913</v>
      </c>
    </row>
    <row r="891" spans="1:21" x14ac:dyDescent="0.25">
      <c r="H891" t="s">
        <v>1703</v>
      </c>
    </row>
    <row r="892" spans="1:21" x14ac:dyDescent="0.25">
      <c r="A892">
        <v>443</v>
      </c>
      <c r="B892">
        <v>8684</v>
      </c>
      <c r="C892" t="s">
        <v>1704</v>
      </c>
      <c r="D892" t="s">
        <v>1705</v>
      </c>
      <c r="E892" t="s">
        <v>105</v>
      </c>
      <c r="F892" t="s">
        <v>1706</v>
      </c>
      <c r="G892" t="str">
        <f>"201510003657"</f>
        <v>201510003657</v>
      </c>
      <c r="H892" t="s">
        <v>1707</v>
      </c>
      <c r="I892">
        <v>150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T892">
        <v>2</v>
      </c>
      <c r="U892" t="s">
        <v>1708</v>
      </c>
    </row>
    <row r="893" spans="1:21" x14ac:dyDescent="0.25">
      <c r="H893" t="s">
        <v>1709</v>
      </c>
    </row>
    <row r="894" spans="1:21" x14ac:dyDescent="0.25">
      <c r="A894">
        <v>444</v>
      </c>
      <c r="B894">
        <v>10050</v>
      </c>
      <c r="C894" t="s">
        <v>1710</v>
      </c>
      <c r="D894" t="s">
        <v>1711</v>
      </c>
      <c r="E894" t="s">
        <v>246</v>
      </c>
      <c r="F894" t="s">
        <v>1712</v>
      </c>
      <c r="G894" t="str">
        <f>"201511039987"</f>
        <v>201511039987</v>
      </c>
      <c r="H894">
        <v>880</v>
      </c>
      <c r="I894">
        <v>0</v>
      </c>
      <c r="J894">
        <v>30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T894">
        <v>2</v>
      </c>
      <c r="U894">
        <v>910</v>
      </c>
    </row>
    <row r="895" spans="1:21" x14ac:dyDescent="0.25">
      <c r="H895" t="s">
        <v>1713</v>
      </c>
    </row>
    <row r="896" spans="1:21" x14ac:dyDescent="0.25">
      <c r="A896">
        <v>445</v>
      </c>
      <c r="B896">
        <v>1257</v>
      </c>
      <c r="C896" t="s">
        <v>1714</v>
      </c>
      <c r="D896" t="s">
        <v>26</v>
      </c>
      <c r="E896" t="s">
        <v>34</v>
      </c>
      <c r="F896" t="s">
        <v>1715</v>
      </c>
      <c r="G896" t="str">
        <f>"201510002813"</f>
        <v>201510002813</v>
      </c>
      <c r="H896">
        <v>880</v>
      </c>
      <c r="I896">
        <v>0</v>
      </c>
      <c r="J896">
        <v>30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T896">
        <v>3</v>
      </c>
      <c r="U896">
        <v>910</v>
      </c>
    </row>
    <row r="897" spans="1:21" x14ac:dyDescent="0.25">
      <c r="H897" t="s">
        <v>1716</v>
      </c>
    </row>
    <row r="898" spans="1:21" x14ac:dyDescent="0.25">
      <c r="A898">
        <v>446</v>
      </c>
      <c r="B898">
        <v>5278</v>
      </c>
      <c r="C898" t="s">
        <v>1717</v>
      </c>
      <c r="D898" t="s">
        <v>1718</v>
      </c>
      <c r="E898" t="s">
        <v>294</v>
      </c>
      <c r="F898" t="s">
        <v>1719</v>
      </c>
      <c r="G898" t="str">
        <f>"201511037367"</f>
        <v>201511037367</v>
      </c>
      <c r="H898">
        <v>880</v>
      </c>
      <c r="I898">
        <v>0</v>
      </c>
      <c r="J898">
        <v>30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T898">
        <v>2</v>
      </c>
      <c r="U898">
        <v>910</v>
      </c>
    </row>
    <row r="899" spans="1:21" x14ac:dyDescent="0.25">
      <c r="H899" t="s">
        <v>1720</v>
      </c>
    </row>
    <row r="900" spans="1:21" x14ac:dyDescent="0.25">
      <c r="A900">
        <v>447</v>
      </c>
      <c r="B900">
        <v>9985</v>
      </c>
      <c r="C900" t="s">
        <v>1721</v>
      </c>
      <c r="D900" t="s">
        <v>1722</v>
      </c>
      <c r="E900" t="s">
        <v>547</v>
      </c>
      <c r="F900" t="s">
        <v>1723</v>
      </c>
      <c r="G900" t="str">
        <f>"201511028445"</f>
        <v>201511028445</v>
      </c>
      <c r="H900">
        <v>880</v>
      </c>
      <c r="I900">
        <v>0</v>
      </c>
      <c r="J900">
        <v>30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T900">
        <v>2</v>
      </c>
      <c r="U900">
        <v>910</v>
      </c>
    </row>
    <row r="901" spans="1:21" x14ac:dyDescent="0.25">
      <c r="H901" t="s">
        <v>1724</v>
      </c>
    </row>
    <row r="902" spans="1:21" x14ac:dyDescent="0.25">
      <c r="A902">
        <v>448</v>
      </c>
      <c r="B902">
        <v>990</v>
      </c>
      <c r="C902" t="s">
        <v>1678</v>
      </c>
      <c r="D902" t="s">
        <v>33</v>
      </c>
      <c r="E902" t="s">
        <v>1015</v>
      </c>
      <c r="F902" t="s">
        <v>1725</v>
      </c>
      <c r="G902" t="str">
        <f>"201511009152"</f>
        <v>201511009152</v>
      </c>
      <c r="H902" t="s">
        <v>797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T902">
        <v>2</v>
      </c>
      <c r="U902" t="s">
        <v>797</v>
      </c>
    </row>
    <row r="903" spans="1:21" x14ac:dyDescent="0.25">
      <c r="H903" t="s">
        <v>1726</v>
      </c>
    </row>
    <row r="904" spans="1:21" x14ac:dyDescent="0.25">
      <c r="A904">
        <v>449</v>
      </c>
      <c r="B904">
        <v>2590</v>
      </c>
      <c r="C904" t="s">
        <v>1727</v>
      </c>
      <c r="D904" t="s">
        <v>121</v>
      </c>
      <c r="E904" t="s">
        <v>48</v>
      </c>
      <c r="F904" t="s">
        <v>1728</v>
      </c>
      <c r="G904" t="str">
        <f>"00036241"</f>
        <v>00036241</v>
      </c>
      <c r="H904">
        <v>759</v>
      </c>
      <c r="I904">
        <v>150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T904">
        <v>2</v>
      </c>
      <c r="U904">
        <v>909</v>
      </c>
    </row>
    <row r="905" spans="1:21" x14ac:dyDescent="0.25">
      <c r="H905" t="s">
        <v>118</v>
      </c>
    </row>
    <row r="906" spans="1:21" x14ac:dyDescent="0.25">
      <c r="A906">
        <v>450</v>
      </c>
      <c r="B906">
        <v>2838</v>
      </c>
      <c r="C906" t="s">
        <v>1729</v>
      </c>
      <c r="D906" t="s">
        <v>246</v>
      </c>
      <c r="E906" t="s">
        <v>15</v>
      </c>
      <c r="F906" t="s">
        <v>1730</v>
      </c>
      <c r="G906" t="str">
        <f>"00084052"</f>
        <v>00084052</v>
      </c>
      <c r="H906">
        <v>759</v>
      </c>
      <c r="I906">
        <v>150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T906">
        <v>2</v>
      </c>
      <c r="U906">
        <v>909</v>
      </c>
    </row>
    <row r="907" spans="1:21" x14ac:dyDescent="0.25">
      <c r="H907" t="s">
        <v>1731</v>
      </c>
    </row>
    <row r="908" spans="1:21" x14ac:dyDescent="0.25">
      <c r="A908">
        <v>451</v>
      </c>
      <c r="B908">
        <v>4753</v>
      </c>
      <c r="C908" t="s">
        <v>1732</v>
      </c>
      <c r="D908" t="s">
        <v>259</v>
      </c>
      <c r="E908" t="s">
        <v>27</v>
      </c>
      <c r="F908" t="s">
        <v>1733</v>
      </c>
      <c r="G908" t="str">
        <f>"200904000079"</f>
        <v>200904000079</v>
      </c>
      <c r="H908" t="s">
        <v>1734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T908">
        <v>2</v>
      </c>
      <c r="U908" t="s">
        <v>1734</v>
      </c>
    </row>
    <row r="909" spans="1:21" x14ac:dyDescent="0.25">
      <c r="H909" t="s">
        <v>1735</v>
      </c>
    </row>
    <row r="910" spans="1:21" x14ac:dyDescent="0.25">
      <c r="A910">
        <v>452</v>
      </c>
      <c r="B910">
        <v>4889</v>
      </c>
      <c r="C910" t="s">
        <v>1736</v>
      </c>
      <c r="D910" t="s">
        <v>14</v>
      </c>
      <c r="E910" t="s">
        <v>105</v>
      </c>
      <c r="F910" t="s">
        <v>1737</v>
      </c>
      <c r="G910" t="str">
        <f>"201511030565"</f>
        <v>201511030565</v>
      </c>
      <c r="H910" t="s">
        <v>809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T910">
        <v>2</v>
      </c>
      <c r="U910" t="s">
        <v>809</v>
      </c>
    </row>
    <row r="911" spans="1:21" x14ac:dyDescent="0.25">
      <c r="H911" t="s">
        <v>1738</v>
      </c>
    </row>
    <row r="912" spans="1:21" x14ac:dyDescent="0.25">
      <c r="A912">
        <v>453</v>
      </c>
      <c r="B912">
        <v>1904</v>
      </c>
      <c r="C912" t="s">
        <v>1739</v>
      </c>
      <c r="D912" t="s">
        <v>1740</v>
      </c>
      <c r="E912" t="s">
        <v>186</v>
      </c>
      <c r="F912" t="s">
        <v>1741</v>
      </c>
      <c r="G912" t="str">
        <f>"00079201"</f>
        <v>00079201</v>
      </c>
      <c r="H912">
        <v>836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70</v>
      </c>
      <c r="P912">
        <v>0</v>
      </c>
      <c r="Q912">
        <v>0</v>
      </c>
      <c r="T912">
        <v>2</v>
      </c>
      <c r="U912">
        <v>906</v>
      </c>
    </row>
    <row r="913" spans="1:21" x14ac:dyDescent="0.25">
      <c r="H913" t="s">
        <v>1742</v>
      </c>
    </row>
    <row r="914" spans="1:21" x14ac:dyDescent="0.25">
      <c r="A914">
        <v>454</v>
      </c>
      <c r="B914">
        <v>9226</v>
      </c>
      <c r="C914" t="s">
        <v>1743</v>
      </c>
      <c r="D914" t="s">
        <v>72</v>
      </c>
      <c r="E914" t="s">
        <v>15</v>
      </c>
      <c r="F914" t="s">
        <v>1744</v>
      </c>
      <c r="G914" t="str">
        <f>"00090266"</f>
        <v>00090266</v>
      </c>
      <c r="H914" t="s">
        <v>1745</v>
      </c>
      <c r="I914">
        <v>0</v>
      </c>
      <c r="J914">
        <v>30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T914">
        <v>3</v>
      </c>
      <c r="U914" t="s">
        <v>1746</v>
      </c>
    </row>
    <row r="915" spans="1:21" x14ac:dyDescent="0.25">
      <c r="H915" t="s">
        <v>1747</v>
      </c>
    </row>
    <row r="916" spans="1:21" x14ac:dyDescent="0.25">
      <c r="A916">
        <v>455</v>
      </c>
      <c r="B916">
        <v>3897</v>
      </c>
      <c r="C916" t="s">
        <v>1748</v>
      </c>
      <c r="D916" t="s">
        <v>263</v>
      </c>
      <c r="E916" t="s">
        <v>56</v>
      </c>
      <c r="F916" t="s">
        <v>1749</v>
      </c>
      <c r="G916" t="str">
        <f>"00016573"</f>
        <v>00016573</v>
      </c>
      <c r="H916" t="s">
        <v>1750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T916">
        <v>2</v>
      </c>
      <c r="U916" t="s">
        <v>1750</v>
      </c>
    </row>
    <row r="917" spans="1:21" x14ac:dyDescent="0.25">
      <c r="H917" t="s">
        <v>1751</v>
      </c>
    </row>
    <row r="918" spans="1:21" x14ac:dyDescent="0.25">
      <c r="A918">
        <v>456</v>
      </c>
      <c r="B918">
        <v>10548</v>
      </c>
      <c r="C918" t="s">
        <v>1752</v>
      </c>
      <c r="D918" t="s">
        <v>1753</v>
      </c>
      <c r="E918" t="s">
        <v>217</v>
      </c>
      <c r="F918" t="s">
        <v>1754</v>
      </c>
      <c r="G918" t="str">
        <f>"201511023360"</f>
        <v>201511023360</v>
      </c>
      <c r="H918" t="s">
        <v>1750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T918">
        <v>2</v>
      </c>
      <c r="U918" t="s">
        <v>1750</v>
      </c>
    </row>
    <row r="919" spans="1:21" x14ac:dyDescent="0.25">
      <c r="H919" t="s">
        <v>1755</v>
      </c>
    </row>
    <row r="920" spans="1:21" x14ac:dyDescent="0.25">
      <c r="A920">
        <v>457</v>
      </c>
      <c r="B920">
        <v>8974</v>
      </c>
      <c r="C920" t="s">
        <v>1756</v>
      </c>
      <c r="D920" t="s">
        <v>304</v>
      </c>
      <c r="E920" t="s">
        <v>241</v>
      </c>
      <c r="F920" t="s">
        <v>1757</v>
      </c>
      <c r="G920" t="str">
        <f>"00056054"</f>
        <v>00056054</v>
      </c>
      <c r="H920" t="s">
        <v>1750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T920">
        <v>2</v>
      </c>
      <c r="U920" t="s">
        <v>1750</v>
      </c>
    </row>
    <row r="921" spans="1:21" x14ac:dyDescent="0.25">
      <c r="H921" t="s">
        <v>1758</v>
      </c>
    </row>
    <row r="922" spans="1:21" x14ac:dyDescent="0.25">
      <c r="A922">
        <v>458</v>
      </c>
      <c r="B922">
        <v>5122</v>
      </c>
      <c r="C922" t="s">
        <v>1759</v>
      </c>
      <c r="D922" t="s">
        <v>365</v>
      </c>
      <c r="E922" t="s">
        <v>56</v>
      </c>
      <c r="F922" t="s">
        <v>1760</v>
      </c>
      <c r="G922" t="str">
        <f>"201511029576"</f>
        <v>201511029576</v>
      </c>
      <c r="H922">
        <v>869</v>
      </c>
      <c r="I922">
        <v>0</v>
      </c>
      <c r="J922">
        <v>30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T922">
        <v>2</v>
      </c>
      <c r="U922">
        <v>899</v>
      </c>
    </row>
    <row r="923" spans="1:21" x14ac:dyDescent="0.25">
      <c r="H923" t="s">
        <v>1761</v>
      </c>
    </row>
    <row r="924" spans="1:21" x14ac:dyDescent="0.25">
      <c r="A924">
        <v>459</v>
      </c>
      <c r="B924">
        <v>3723</v>
      </c>
      <c r="C924" t="s">
        <v>1762</v>
      </c>
      <c r="D924" t="s">
        <v>1763</v>
      </c>
      <c r="E924" t="s">
        <v>38</v>
      </c>
      <c r="F924" t="s">
        <v>1764</v>
      </c>
      <c r="G924" t="str">
        <f>"201511018135"</f>
        <v>201511018135</v>
      </c>
      <c r="H924">
        <v>869</v>
      </c>
      <c r="I924">
        <v>0</v>
      </c>
      <c r="J924">
        <v>30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T924">
        <v>2</v>
      </c>
      <c r="U924">
        <v>899</v>
      </c>
    </row>
    <row r="925" spans="1:21" x14ac:dyDescent="0.25">
      <c r="H925" t="s">
        <v>1765</v>
      </c>
    </row>
    <row r="926" spans="1:21" x14ac:dyDescent="0.25">
      <c r="A926">
        <v>460</v>
      </c>
      <c r="B926">
        <v>5636</v>
      </c>
      <c r="C926" t="s">
        <v>1766</v>
      </c>
      <c r="D926" t="s">
        <v>327</v>
      </c>
      <c r="E926" t="s">
        <v>134</v>
      </c>
      <c r="F926" t="s">
        <v>1767</v>
      </c>
      <c r="G926" t="str">
        <f>"201511025370"</f>
        <v>201511025370</v>
      </c>
      <c r="H926" t="s">
        <v>1768</v>
      </c>
      <c r="I926">
        <v>0</v>
      </c>
      <c r="J926">
        <v>30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T926">
        <v>2</v>
      </c>
      <c r="U926" t="s">
        <v>1769</v>
      </c>
    </row>
    <row r="927" spans="1:21" x14ac:dyDescent="0.25">
      <c r="H927" t="s">
        <v>1770</v>
      </c>
    </row>
    <row r="928" spans="1:21" x14ac:dyDescent="0.25">
      <c r="A928">
        <v>461</v>
      </c>
      <c r="B928">
        <v>9796</v>
      </c>
      <c r="C928" t="s">
        <v>1771</v>
      </c>
      <c r="D928" t="s">
        <v>1206</v>
      </c>
      <c r="E928" t="s">
        <v>48</v>
      </c>
      <c r="F928" t="s">
        <v>1772</v>
      </c>
      <c r="G928" t="str">
        <f>"00092213"</f>
        <v>00092213</v>
      </c>
      <c r="H928" t="s">
        <v>1773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T928">
        <v>2</v>
      </c>
      <c r="U928" t="s">
        <v>1773</v>
      </c>
    </row>
    <row r="929" spans="1:21" x14ac:dyDescent="0.25">
      <c r="H929" t="s">
        <v>1774</v>
      </c>
    </row>
    <row r="930" spans="1:21" x14ac:dyDescent="0.25">
      <c r="A930">
        <v>462</v>
      </c>
      <c r="B930">
        <v>8779</v>
      </c>
      <c r="C930" t="s">
        <v>466</v>
      </c>
      <c r="D930" t="s">
        <v>467</v>
      </c>
      <c r="E930" t="s">
        <v>186</v>
      </c>
      <c r="F930" t="s">
        <v>1775</v>
      </c>
      <c r="G930" t="str">
        <f>"00060230"</f>
        <v>00060230</v>
      </c>
      <c r="H930" t="s">
        <v>1776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T930">
        <v>2</v>
      </c>
      <c r="U930" t="s">
        <v>1776</v>
      </c>
    </row>
    <row r="931" spans="1:21" x14ac:dyDescent="0.25">
      <c r="H931" t="s">
        <v>1777</v>
      </c>
    </row>
    <row r="932" spans="1:21" x14ac:dyDescent="0.25">
      <c r="A932">
        <v>463</v>
      </c>
      <c r="B932">
        <v>4875</v>
      </c>
      <c r="C932" t="s">
        <v>1778</v>
      </c>
      <c r="D932" t="s">
        <v>1779</v>
      </c>
      <c r="E932" t="s">
        <v>1780</v>
      </c>
      <c r="F932" t="s">
        <v>1781</v>
      </c>
      <c r="G932" t="str">
        <f>"00091017"</f>
        <v>00091017</v>
      </c>
      <c r="H932" t="s">
        <v>1776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T932">
        <v>2</v>
      </c>
      <c r="U932" t="s">
        <v>1776</v>
      </c>
    </row>
    <row r="933" spans="1:21" x14ac:dyDescent="0.25">
      <c r="H933" t="s">
        <v>1782</v>
      </c>
    </row>
    <row r="934" spans="1:21" x14ac:dyDescent="0.25">
      <c r="A934">
        <v>464</v>
      </c>
      <c r="B934">
        <v>10510</v>
      </c>
      <c r="C934" t="s">
        <v>1783</v>
      </c>
      <c r="D934" t="s">
        <v>1784</v>
      </c>
      <c r="E934" t="s">
        <v>1785</v>
      </c>
      <c r="F934" t="s">
        <v>1786</v>
      </c>
      <c r="G934" t="str">
        <f>"00024270"</f>
        <v>00024270</v>
      </c>
      <c r="H934" t="s">
        <v>1776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T934">
        <v>2</v>
      </c>
      <c r="U934" t="s">
        <v>1776</v>
      </c>
    </row>
    <row r="935" spans="1:21" x14ac:dyDescent="0.25">
      <c r="H935" t="s">
        <v>1787</v>
      </c>
    </row>
    <row r="936" spans="1:21" x14ac:dyDescent="0.25">
      <c r="A936">
        <v>465</v>
      </c>
      <c r="B936">
        <v>8566</v>
      </c>
      <c r="C936" t="s">
        <v>1788</v>
      </c>
      <c r="D936" t="s">
        <v>288</v>
      </c>
      <c r="E936" t="s">
        <v>501</v>
      </c>
      <c r="F936" t="s">
        <v>1789</v>
      </c>
      <c r="G936" t="str">
        <f>"00043275"</f>
        <v>00043275</v>
      </c>
      <c r="H936" t="s">
        <v>1776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T936">
        <v>2</v>
      </c>
      <c r="U936" t="s">
        <v>1776</v>
      </c>
    </row>
    <row r="937" spans="1:21" x14ac:dyDescent="0.25">
      <c r="H937" t="s">
        <v>1790</v>
      </c>
    </row>
    <row r="938" spans="1:21" x14ac:dyDescent="0.25">
      <c r="A938">
        <v>466</v>
      </c>
      <c r="B938">
        <v>10415</v>
      </c>
      <c r="C938" t="s">
        <v>1791</v>
      </c>
      <c r="D938" t="s">
        <v>125</v>
      </c>
      <c r="E938" t="s">
        <v>241</v>
      </c>
      <c r="F938" t="s">
        <v>1792</v>
      </c>
      <c r="G938" t="str">
        <f>"00094635"</f>
        <v>00094635</v>
      </c>
      <c r="H938" t="s">
        <v>1793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T938">
        <v>2</v>
      </c>
      <c r="U938" t="s">
        <v>1793</v>
      </c>
    </row>
    <row r="939" spans="1:21" x14ac:dyDescent="0.25">
      <c r="H939" t="s">
        <v>1794</v>
      </c>
    </row>
    <row r="940" spans="1:21" x14ac:dyDescent="0.25">
      <c r="A940">
        <v>467</v>
      </c>
      <c r="B940">
        <v>7440</v>
      </c>
      <c r="C940" t="s">
        <v>1795</v>
      </c>
      <c r="D940" t="s">
        <v>1342</v>
      </c>
      <c r="E940" t="s">
        <v>56</v>
      </c>
      <c r="F940" t="s">
        <v>1796</v>
      </c>
      <c r="G940" t="str">
        <f>"201511015439"</f>
        <v>201511015439</v>
      </c>
      <c r="H940">
        <v>715</v>
      </c>
      <c r="I940">
        <v>150</v>
      </c>
      <c r="J940">
        <v>30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T940">
        <v>2</v>
      </c>
      <c r="U940">
        <v>895</v>
      </c>
    </row>
    <row r="941" spans="1:21" x14ac:dyDescent="0.25">
      <c r="H941" t="s">
        <v>1797</v>
      </c>
    </row>
    <row r="942" spans="1:21" x14ac:dyDescent="0.25">
      <c r="A942">
        <v>468</v>
      </c>
      <c r="B942">
        <v>3902</v>
      </c>
      <c r="C942" t="s">
        <v>1798</v>
      </c>
      <c r="D942" t="s">
        <v>1799</v>
      </c>
      <c r="E942" t="s">
        <v>222</v>
      </c>
      <c r="F942" t="s">
        <v>1800</v>
      </c>
      <c r="G942" t="str">
        <f>"201511008783"</f>
        <v>201511008783</v>
      </c>
      <c r="H942" t="s">
        <v>1801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T942">
        <v>2</v>
      </c>
      <c r="U942" t="s">
        <v>1801</v>
      </c>
    </row>
    <row r="943" spans="1:21" x14ac:dyDescent="0.25">
      <c r="H943" t="s">
        <v>1802</v>
      </c>
    </row>
    <row r="944" spans="1:21" x14ac:dyDescent="0.25">
      <c r="A944">
        <v>469</v>
      </c>
      <c r="B944">
        <v>2141</v>
      </c>
      <c r="C944" t="s">
        <v>1803</v>
      </c>
      <c r="D944" t="s">
        <v>887</v>
      </c>
      <c r="E944" t="s">
        <v>492</v>
      </c>
      <c r="F944" t="s">
        <v>1804</v>
      </c>
      <c r="G944" t="str">
        <f>"201511027065"</f>
        <v>201511027065</v>
      </c>
      <c r="H944" t="s">
        <v>1805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T944">
        <v>2</v>
      </c>
      <c r="U944" t="s">
        <v>1805</v>
      </c>
    </row>
    <row r="945" spans="1:21" x14ac:dyDescent="0.25">
      <c r="H945" t="s">
        <v>1806</v>
      </c>
    </row>
    <row r="946" spans="1:21" x14ac:dyDescent="0.25">
      <c r="A946">
        <v>470</v>
      </c>
      <c r="B946">
        <v>2334</v>
      </c>
      <c r="C946" t="s">
        <v>1807</v>
      </c>
      <c r="D946" t="s">
        <v>478</v>
      </c>
      <c r="E946" t="s">
        <v>1015</v>
      </c>
      <c r="F946" t="s">
        <v>1808</v>
      </c>
      <c r="G946" t="str">
        <f>"00015905"</f>
        <v>00015905</v>
      </c>
      <c r="H946">
        <v>891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T946">
        <v>2</v>
      </c>
      <c r="U946">
        <v>891</v>
      </c>
    </row>
    <row r="947" spans="1:21" x14ac:dyDescent="0.25">
      <c r="H947" t="s">
        <v>1809</v>
      </c>
    </row>
    <row r="948" spans="1:21" x14ac:dyDescent="0.25">
      <c r="A948">
        <v>471</v>
      </c>
      <c r="B948">
        <v>8546</v>
      </c>
      <c r="C948" t="s">
        <v>1810</v>
      </c>
      <c r="D948" t="s">
        <v>26</v>
      </c>
      <c r="E948" t="s">
        <v>15</v>
      </c>
      <c r="F948" t="s">
        <v>1811</v>
      </c>
      <c r="G948" t="str">
        <f>"00102778"</f>
        <v>00102778</v>
      </c>
      <c r="H948">
        <v>891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T948">
        <v>2</v>
      </c>
      <c r="U948">
        <v>891</v>
      </c>
    </row>
    <row r="949" spans="1:21" x14ac:dyDescent="0.25">
      <c r="H949" t="s">
        <v>1812</v>
      </c>
    </row>
    <row r="950" spans="1:21" x14ac:dyDescent="0.25">
      <c r="A950">
        <v>472</v>
      </c>
      <c r="B950">
        <v>2857</v>
      </c>
      <c r="C950" t="s">
        <v>1813</v>
      </c>
      <c r="D950" t="s">
        <v>263</v>
      </c>
      <c r="E950" t="s">
        <v>48</v>
      </c>
      <c r="F950" t="s">
        <v>1814</v>
      </c>
      <c r="G950" t="str">
        <f>"201511020710"</f>
        <v>201511020710</v>
      </c>
      <c r="H950">
        <v>891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T950">
        <v>3</v>
      </c>
      <c r="U950">
        <v>891</v>
      </c>
    </row>
    <row r="951" spans="1:21" x14ac:dyDescent="0.25">
      <c r="H951" t="s">
        <v>1815</v>
      </c>
    </row>
    <row r="952" spans="1:21" x14ac:dyDescent="0.25">
      <c r="A952">
        <v>473</v>
      </c>
      <c r="B952">
        <v>3786</v>
      </c>
      <c r="C952" t="s">
        <v>1487</v>
      </c>
      <c r="D952" t="s">
        <v>396</v>
      </c>
      <c r="E952" t="s">
        <v>20</v>
      </c>
      <c r="F952" t="s">
        <v>1816</v>
      </c>
      <c r="G952" t="str">
        <f>"201511037599"</f>
        <v>201511037599</v>
      </c>
      <c r="H952">
        <v>891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T952">
        <v>2</v>
      </c>
      <c r="U952">
        <v>891</v>
      </c>
    </row>
    <row r="953" spans="1:21" x14ac:dyDescent="0.25">
      <c r="H953" t="s">
        <v>1817</v>
      </c>
    </row>
    <row r="954" spans="1:21" x14ac:dyDescent="0.25">
      <c r="A954">
        <v>474</v>
      </c>
      <c r="B954">
        <v>8247</v>
      </c>
      <c r="C954" t="s">
        <v>1818</v>
      </c>
      <c r="D954" t="s">
        <v>56</v>
      </c>
      <c r="E954" t="s">
        <v>1819</v>
      </c>
      <c r="F954" t="s">
        <v>1820</v>
      </c>
      <c r="G954" t="str">
        <f>"00093156"</f>
        <v>00093156</v>
      </c>
      <c r="H954">
        <v>891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T954">
        <v>2</v>
      </c>
      <c r="U954">
        <v>891</v>
      </c>
    </row>
    <row r="955" spans="1:21" x14ac:dyDescent="0.25">
      <c r="H955" t="s">
        <v>261</v>
      </c>
    </row>
    <row r="956" spans="1:21" x14ac:dyDescent="0.25">
      <c r="A956">
        <v>475</v>
      </c>
      <c r="B956">
        <v>61</v>
      </c>
      <c r="C956" t="s">
        <v>1821</v>
      </c>
      <c r="D956" t="s">
        <v>1753</v>
      </c>
      <c r="E956" t="s">
        <v>559</v>
      </c>
      <c r="F956" t="s">
        <v>1822</v>
      </c>
      <c r="G956" t="str">
        <f>"00016503"</f>
        <v>00016503</v>
      </c>
      <c r="H956">
        <v>891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T956">
        <v>2</v>
      </c>
      <c r="U956">
        <v>891</v>
      </c>
    </row>
    <row r="957" spans="1:21" x14ac:dyDescent="0.25">
      <c r="H957" t="s">
        <v>1823</v>
      </c>
    </row>
    <row r="958" spans="1:21" x14ac:dyDescent="0.25">
      <c r="A958">
        <v>476</v>
      </c>
      <c r="B958">
        <v>4101</v>
      </c>
      <c r="C958" t="s">
        <v>1824</v>
      </c>
      <c r="D958" t="s">
        <v>1825</v>
      </c>
      <c r="E958" t="s">
        <v>1826</v>
      </c>
      <c r="F958" t="s">
        <v>1827</v>
      </c>
      <c r="G958" t="str">
        <f>"201511032780"</f>
        <v>201511032780</v>
      </c>
      <c r="H958" t="s">
        <v>943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T958">
        <v>2</v>
      </c>
      <c r="U958" t="s">
        <v>943</v>
      </c>
    </row>
    <row r="959" spans="1:21" x14ac:dyDescent="0.25">
      <c r="H959" t="s">
        <v>1828</v>
      </c>
    </row>
    <row r="960" spans="1:21" x14ac:dyDescent="0.25">
      <c r="A960">
        <v>477</v>
      </c>
      <c r="B960">
        <v>8108</v>
      </c>
      <c r="C960" t="s">
        <v>1829</v>
      </c>
      <c r="D960" t="s">
        <v>196</v>
      </c>
      <c r="E960" t="s">
        <v>1206</v>
      </c>
      <c r="F960" t="s">
        <v>1830</v>
      </c>
      <c r="G960" t="str">
        <f>"00096025"</f>
        <v>00096025</v>
      </c>
      <c r="H960" t="s">
        <v>1831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T960">
        <v>2</v>
      </c>
      <c r="U960" t="s">
        <v>1831</v>
      </c>
    </row>
    <row r="961" spans="1:21" x14ac:dyDescent="0.25">
      <c r="H961" t="s">
        <v>1832</v>
      </c>
    </row>
    <row r="962" spans="1:21" x14ac:dyDescent="0.25">
      <c r="A962">
        <v>478</v>
      </c>
      <c r="B962">
        <v>1561</v>
      </c>
      <c r="C962" t="s">
        <v>210</v>
      </c>
      <c r="D962" t="s">
        <v>551</v>
      </c>
      <c r="E962" t="s">
        <v>134</v>
      </c>
      <c r="F962" t="s">
        <v>1833</v>
      </c>
      <c r="G962" t="str">
        <f>"00026939"</f>
        <v>00026939</v>
      </c>
      <c r="H962" t="s">
        <v>1831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T962">
        <v>2</v>
      </c>
      <c r="U962" t="s">
        <v>1831</v>
      </c>
    </row>
    <row r="963" spans="1:21" x14ac:dyDescent="0.25">
      <c r="H963" t="s">
        <v>1834</v>
      </c>
    </row>
    <row r="964" spans="1:21" x14ac:dyDescent="0.25">
      <c r="A964">
        <v>479</v>
      </c>
      <c r="B964">
        <v>8092</v>
      </c>
      <c r="C964" t="s">
        <v>1835</v>
      </c>
      <c r="D964" t="s">
        <v>15</v>
      </c>
      <c r="E964" t="s">
        <v>134</v>
      </c>
      <c r="F964" t="s">
        <v>1836</v>
      </c>
      <c r="G964" t="str">
        <f>"201502002716"</f>
        <v>201502002716</v>
      </c>
      <c r="H964" t="s">
        <v>1831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T964">
        <v>2</v>
      </c>
      <c r="U964" t="s">
        <v>1831</v>
      </c>
    </row>
    <row r="965" spans="1:21" x14ac:dyDescent="0.25">
      <c r="H965" t="s">
        <v>1837</v>
      </c>
    </row>
    <row r="966" spans="1:21" x14ac:dyDescent="0.25">
      <c r="A966">
        <v>480</v>
      </c>
      <c r="B966">
        <v>7537</v>
      </c>
      <c r="C966" t="s">
        <v>1838</v>
      </c>
      <c r="D966" t="s">
        <v>222</v>
      </c>
      <c r="E966" t="s">
        <v>15</v>
      </c>
      <c r="F966" t="s">
        <v>1839</v>
      </c>
      <c r="G966" t="str">
        <f>"201511005547"</f>
        <v>201511005547</v>
      </c>
      <c r="H966" t="s">
        <v>1831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T966">
        <v>2</v>
      </c>
      <c r="U966" t="s">
        <v>1831</v>
      </c>
    </row>
    <row r="967" spans="1:21" x14ac:dyDescent="0.25">
      <c r="H967" t="s">
        <v>1840</v>
      </c>
    </row>
    <row r="968" spans="1:21" x14ac:dyDescent="0.25">
      <c r="A968">
        <v>481</v>
      </c>
      <c r="B968">
        <v>10065</v>
      </c>
      <c r="C968" t="s">
        <v>1841</v>
      </c>
      <c r="D968" t="s">
        <v>1842</v>
      </c>
      <c r="E968" t="s">
        <v>1843</v>
      </c>
      <c r="F968" t="s">
        <v>1844</v>
      </c>
      <c r="G968" t="str">
        <f>"00073301"</f>
        <v>00073301</v>
      </c>
      <c r="H968" t="s">
        <v>1845</v>
      </c>
      <c r="I968">
        <v>0</v>
      </c>
      <c r="J968">
        <v>30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T968">
        <v>2</v>
      </c>
      <c r="U968" t="s">
        <v>1846</v>
      </c>
    </row>
    <row r="969" spans="1:21" x14ac:dyDescent="0.25">
      <c r="H969" t="s">
        <v>1847</v>
      </c>
    </row>
    <row r="970" spans="1:21" x14ac:dyDescent="0.25">
      <c r="A970">
        <v>482</v>
      </c>
      <c r="B970">
        <v>3820</v>
      </c>
      <c r="C970" t="s">
        <v>1848</v>
      </c>
      <c r="D970" t="s">
        <v>42</v>
      </c>
      <c r="E970" t="s">
        <v>34</v>
      </c>
      <c r="F970" t="s">
        <v>1849</v>
      </c>
      <c r="G970" t="str">
        <f>"00070245"</f>
        <v>00070245</v>
      </c>
      <c r="H970">
        <v>880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T970">
        <v>2</v>
      </c>
      <c r="U970">
        <v>880</v>
      </c>
    </row>
    <row r="971" spans="1:21" x14ac:dyDescent="0.25">
      <c r="H971" t="s">
        <v>1850</v>
      </c>
    </row>
    <row r="972" spans="1:21" x14ac:dyDescent="0.25">
      <c r="A972">
        <v>483</v>
      </c>
      <c r="B972">
        <v>4697</v>
      </c>
      <c r="C972" t="s">
        <v>1851</v>
      </c>
      <c r="D972" t="s">
        <v>805</v>
      </c>
      <c r="E972" t="s">
        <v>134</v>
      </c>
      <c r="F972" t="s">
        <v>1852</v>
      </c>
      <c r="G972" t="str">
        <f>"201511042417"</f>
        <v>201511042417</v>
      </c>
      <c r="H972">
        <v>880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T972">
        <v>2</v>
      </c>
      <c r="U972">
        <v>880</v>
      </c>
    </row>
    <row r="973" spans="1:21" x14ac:dyDescent="0.25">
      <c r="H973" t="s">
        <v>1853</v>
      </c>
    </row>
    <row r="974" spans="1:21" x14ac:dyDescent="0.25">
      <c r="A974">
        <v>484</v>
      </c>
      <c r="B974">
        <v>1039</v>
      </c>
      <c r="C974" t="s">
        <v>1854</v>
      </c>
      <c r="D974" t="s">
        <v>26</v>
      </c>
      <c r="E974" t="s">
        <v>20</v>
      </c>
      <c r="F974" t="s">
        <v>1855</v>
      </c>
      <c r="G974" t="str">
        <f>"00027664"</f>
        <v>00027664</v>
      </c>
      <c r="H974">
        <v>880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T974">
        <v>2</v>
      </c>
      <c r="U974">
        <v>880</v>
      </c>
    </row>
    <row r="975" spans="1:21" x14ac:dyDescent="0.25">
      <c r="H975" t="s">
        <v>1856</v>
      </c>
    </row>
    <row r="976" spans="1:21" x14ac:dyDescent="0.25">
      <c r="A976">
        <v>485</v>
      </c>
      <c r="B976">
        <v>2582</v>
      </c>
      <c r="C976" t="s">
        <v>1487</v>
      </c>
      <c r="D976" t="s">
        <v>55</v>
      </c>
      <c r="E976" t="s">
        <v>20</v>
      </c>
      <c r="F976" t="s">
        <v>1857</v>
      </c>
      <c r="G976" t="str">
        <f>"00030232"</f>
        <v>00030232</v>
      </c>
      <c r="H976">
        <v>880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T976">
        <v>3</v>
      </c>
      <c r="U976">
        <v>880</v>
      </c>
    </row>
    <row r="977" spans="1:21" x14ac:dyDescent="0.25">
      <c r="H977" t="s">
        <v>1858</v>
      </c>
    </row>
    <row r="978" spans="1:21" x14ac:dyDescent="0.25">
      <c r="A978">
        <v>486</v>
      </c>
      <c r="B978">
        <v>70</v>
      </c>
      <c r="C978" t="s">
        <v>1859</v>
      </c>
      <c r="D978" t="s">
        <v>133</v>
      </c>
      <c r="E978" t="s">
        <v>179</v>
      </c>
      <c r="F978" t="s">
        <v>1860</v>
      </c>
      <c r="G978" t="str">
        <f>"201511009379"</f>
        <v>201511009379</v>
      </c>
      <c r="H978">
        <v>880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T978">
        <v>2</v>
      </c>
      <c r="U978">
        <v>880</v>
      </c>
    </row>
    <row r="979" spans="1:21" x14ac:dyDescent="0.25">
      <c r="H979" t="s">
        <v>1861</v>
      </c>
    </row>
    <row r="980" spans="1:21" x14ac:dyDescent="0.25">
      <c r="A980">
        <v>487</v>
      </c>
      <c r="B980">
        <v>8764</v>
      </c>
      <c r="C980" t="s">
        <v>1862</v>
      </c>
      <c r="D980" t="s">
        <v>26</v>
      </c>
      <c r="E980" t="s">
        <v>100</v>
      </c>
      <c r="F980" t="s">
        <v>1863</v>
      </c>
      <c r="G980" t="str">
        <f>"00094768"</f>
        <v>00094768</v>
      </c>
      <c r="H980">
        <v>880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T980">
        <v>2</v>
      </c>
      <c r="U980">
        <v>880</v>
      </c>
    </row>
    <row r="981" spans="1:21" x14ac:dyDescent="0.25">
      <c r="H981" t="s">
        <v>1864</v>
      </c>
    </row>
    <row r="982" spans="1:21" x14ac:dyDescent="0.25">
      <c r="A982">
        <v>488</v>
      </c>
      <c r="B982">
        <v>3641</v>
      </c>
      <c r="C982" t="s">
        <v>1865</v>
      </c>
      <c r="D982" t="s">
        <v>104</v>
      </c>
      <c r="E982" t="s">
        <v>48</v>
      </c>
      <c r="F982" t="s">
        <v>1866</v>
      </c>
      <c r="G982" t="str">
        <f>"00036088"</f>
        <v>00036088</v>
      </c>
      <c r="H982">
        <v>880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T982">
        <v>2</v>
      </c>
      <c r="U982">
        <v>880</v>
      </c>
    </row>
    <row r="983" spans="1:21" x14ac:dyDescent="0.25">
      <c r="H983" t="s">
        <v>1867</v>
      </c>
    </row>
    <row r="984" spans="1:21" x14ac:dyDescent="0.25">
      <c r="A984">
        <v>489</v>
      </c>
      <c r="B984">
        <v>6402</v>
      </c>
      <c r="C984" t="s">
        <v>1868</v>
      </c>
      <c r="D984" t="s">
        <v>60</v>
      </c>
      <c r="E984" t="s">
        <v>222</v>
      </c>
      <c r="F984" t="s">
        <v>1869</v>
      </c>
      <c r="G984" t="str">
        <f>"201102000794"</f>
        <v>201102000794</v>
      </c>
      <c r="H984">
        <v>880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T984">
        <v>2</v>
      </c>
      <c r="U984">
        <v>880</v>
      </c>
    </row>
    <row r="985" spans="1:21" x14ac:dyDescent="0.25">
      <c r="H985" t="s">
        <v>1870</v>
      </c>
    </row>
    <row r="986" spans="1:21" x14ac:dyDescent="0.25">
      <c r="A986">
        <v>490</v>
      </c>
      <c r="B986">
        <v>7312</v>
      </c>
      <c r="C986" t="s">
        <v>1871</v>
      </c>
      <c r="D986" t="s">
        <v>1872</v>
      </c>
      <c r="E986" t="s">
        <v>222</v>
      </c>
      <c r="F986" t="s">
        <v>1873</v>
      </c>
      <c r="G986" t="str">
        <f>"201511037072"</f>
        <v>201511037072</v>
      </c>
      <c r="H986">
        <v>880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T986">
        <v>2</v>
      </c>
      <c r="U986">
        <v>880</v>
      </c>
    </row>
    <row r="987" spans="1:21" x14ac:dyDescent="0.25">
      <c r="H987" t="s">
        <v>1874</v>
      </c>
    </row>
    <row r="988" spans="1:21" x14ac:dyDescent="0.25">
      <c r="A988">
        <v>491</v>
      </c>
      <c r="B988">
        <v>5829</v>
      </c>
      <c r="C988" t="s">
        <v>1875</v>
      </c>
      <c r="D988" t="s">
        <v>104</v>
      </c>
      <c r="E988" t="s">
        <v>222</v>
      </c>
      <c r="F988" t="s">
        <v>1876</v>
      </c>
      <c r="G988" t="str">
        <f>"201511012450"</f>
        <v>201511012450</v>
      </c>
      <c r="H988">
        <v>880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T988">
        <v>2</v>
      </c>
      <c r="U988">
        <v>880</v>
      </c>
    </row>
    <row r="989" spans="1:21" x14ac:dyDescent="0.25">
      <c r="H989" t="s">
        <v>1877</v>
      </c>
    </row>
    <row r="990" spans="1:21" x14ac:dyDescent="0.25">
      <c r="A990">
        <v>492</v>
      </c>
      <c r="B990">
        <v>537</v>
      </c>
      <c r="C990" t="s">
        <v>1878</v>
      </c>
      <c r="D990" t="s">
        <v>196</v>
      </c>
      <c r="E990" t="s">
        <v>15</v>
      </c>
      <c r="F990" t="s">
        <v>1879</v>
      </c>
      <c r="G990" t="str">
        <f>"201511027980"</f>
        <v>201511027980</v>
      </c>
      <c r="H990">
        <v>880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T990">
        <v>2</v>
      </c>
      <c r="U990">
        <v>880</v>
      </c>
    </row>
    <row r="991" spans="1:21" x14ac:dyDescent="0.25">
      <c r="H991" t="s">
        <v>1880</v>
      </c>
    </row>
    <row r="992" spans="1:21" x14ac:dyDescent="0.25">
      <c r="A992">
        <v>493</v>
      </c>
      <c r="B992">
        <v>3617</v>
      </c>
      <c r="C992" t="s">
        <v>1881</v>
      </c>
      <c r="D992" t="s">
        <v>1882</v>
      </c>
      <c r="E992" t="s">
        <v>179</v>
      </c>
      <c r="F992" t="s">
        <v>1883</v>
      </c>
      <c r="G992" t="str">
        <f>"00020597"</f>
        <v>00020597</v>
      </c>
      <c r="H992">
        <v>880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T992">
        <v>2</v>
      </c>
      <c r="U992">
        <v>880</v>
      </c>
    </row>
    <row r="993" spans="1:21" x14ac:dyDescent="0.25">
      <c r="H993" t="s">
        <v>1884</v>
      </c>
    </row>
    <row r="994" spans="1:21" x14ac:dyDescent="0.25">
      <c r="A994">
        <v>494</v>
      </c>
      <c r="B994">
        <v>4777</v>
      </c>
      <c r="C994" t="s">
        <v>1885</v>
      </c>
      <c r="D994" t="s">
        <v>1886</v>
      </c>
      <c r="E994" t="s">
        <v>38</v>
      </c>
      <c r="F994" t="s">
        <v>1887</v>
      </c>
      <c r="G994" t="str">
        <f>"00038227"</f>
        <v>00038227</v>
      </c>
      <c r="H994">
        <v>880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T994">
        <v>2</v>
      </c>
      <c r="U994">
        <v>880</v>
      </c>
    </row>
    <row r="995" spans="1:21" x14ac:dyDescent="0.25">
      <c r="H995" t="s">
        <v>1888</v>
      </c>
    </row>
    <row r="996" spans="1:21" x14ac:dyDescent="0.25">
      <c r="A996">
        <v>495</v>
      </c>
      <c r="B996">
        <v>9873</v>
      </c>
      <c r="C996" t="s">
        <v>1889</v>
      </c>
      <c r="D996" t="s">
        <v>60</v>
      </c>
      <c r="E996" t="s">
        <v>20</v>
      </c>
      <c r="F996" t="s">
        <v>1890</v>
      </c>
      <c r="G996" t="str">
        <f>"200808000711"</f>
        <v>200808000711</v>
      </c>
      <c r="H996" t="s">
        <v>1891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T996">
        <v>2</v>
      </c>
      <c r="U996" t="s">
        <v>1891</v>
      </c>
    </row>
    <row r="997" spans="1:21" x14ac:dyDescent="0.25">
      <c r="H997" t="s">
        <v>1892</v>
      </c>
    </row>
    <row r="998" spans="1:21" x14ac:dyDescent="0.25">
      <c r="A998">
        <v>496</v>
      </c>
      <c r="B998">
        <v>8978</v>
      </c>
      <c r="C998" t="s">
        <v>1893</v>
      </c>
      <c r="D998" t="s">
        <v>551</v>
      </c>
      <c r="E998" t="s">
        <v>48</v>
      </c>
      <c r="F998" t="s">
        <v>1894</v>
      </c>
      <c r="G998" t="str">
        <f>"00038562"</f>
        <v>00038562</v>
      </c>
      <c r="H998" t="s">
        <v>1745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T998">
        <v>2</v>
      </c>
      <c r="U998" t="s">
        <v>1745</v>
      </c>
    </row>
    <row r="999" spans="1:21" x14ac:dyDescent="0.25">
      <c r="H999" t="s">
        <v>1895</v>
      </c>
    </row>
    <row r="1000" spans="1:21" x14ac:dyDescent="0.25">
      <c r="A1000">
        <v>497</v>
      </c>
      <c r="B1000">
        <v>1766</v>
      </c>
      <c r="C1000" t="s">
        <v>1896</v>
      </c>
      <c r="D1000" t="s">
        <v>222</v>
      </c>
      <c r="E1000" t="s">
        <v>38</v>
      </c>
      <c r="F1000" t="s">
        <v>1897</v>
      </c>
      <c r="G1000" t="str">
        <f>"00020499"</f>
        <v>00020499</v>
      </c>
      <c r="H1000" t="s">
        <v>1745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T1000">
        <v>2</v>
      </c>
      <c r="U1000" t="s">
        <v>1745</v>
      </c>
    </row>
    <row r="1001" spans="1:21" x14ac:dyDescent="0.25">
      <c r="H1001" t="s">
        <v>1898</v>
      </c>
    </row>
    <row r="1002" spans="1:21" x14ac:dyDescent="0.25">
      <c r="A1002">
        <v>498</v>
      </c>
      <c r="B1002">
        <v>9</v>
      </c>
      <c r="C1002" t="s">
        <v>1899</v>
      </c>
      <c r="D1002" t="s">
        <v>1900</v>
      </c>
      <c r="E1002" t="s">
        <v>93</v>
      </c>
      <c r="F1002" t="s">
        <v>1901</v>
      </c>
      <c r="G1002" t="str">
        <f>"201511038743"</f>
        <v>201511038743</v>
      </c>
      <c r="H1002" t="s">
        <v>1053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T1002">
        <v>2</v>
      </c>
      <c r="U1002" t="s">
        <v>1053</v>
      </c>
    </row>
    <row r="1003" spans="1:21" x14ac:dyDescent="0.25">
      <c r="H1003" t="s">
        <v>1902</v>
      </c>
    </row>
    <row r="1004" spans="1:21" x14ac:dyDescent="0.25">
      <c r="A1004">
        <v>499</v>
      </c>
      <c r="B1004">
        <v>5042</v>
      </c>
      <c r="C1004" t="s">
        <v>1903</v>
      </c>
      <c r="D1004" t="s">
        <v>1904</v>
      </c>
      <c r="E1004" t="s">
        <v>1905</v>
      </c>
      <c r="F1004" t="s">
        <v>1906</v>
      </c>
      <c r="G1004" t="str">
        <f>"201511024205"</f>
        <v>201511024205</v>
      </c>
      <c r="H1004" t="s">
        <v>1053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T1004">
        <v>2</v>
      </c>
      <c r="U1004" t="s">
        <v>1053</v>
      </c>
    </row>
    <row r="1005" spans="1:21" x14ac:dyDescent="0.25">
      <c r="H1005" t="s">
        <v>1907</v>
      </c>
    </row>
    <row r="1006" spans="1:21" x14ac:dyDescent="0.25">
      <c r="A1006">
        <v>500</v>
      </c>
      <c r="B1006">
        <v>1188</v>
      </c>
      <c r="C1006" t="s">
        <v>1908</v>
      </c>
      <c r="D1006" t="s">
        <v>156</v>
      </c>
      <c r="E1006" t="s">
        <v>1909</v>
      </c>
      <c r="F1006" t="s">
        <v>1910</v>
      </c>
      <c r="G1006" t="str">
        <f>"00036717"</f>
        <v>00036717</v>
      </c>
      <c r="H1006" t="s">
        <v>1053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T1006">
        <v>2</v>
      </c>
      <c r="U1006" t="s">
        <v>1053</v>
      </c>
    </row>
    <row r="1007" spans="1:21" x14ac:dyDescent="0.25">
      <c r="H1007" t="s">
        <v>1911</v>
      </c>
    </row>
    <row r="1008" spans="1:21" x14ac:dyDescent="0.25">
      <c r="A1008">
        <v>501</v>
      </c>
      <c r="B1008">
        <v>1201</v>
      </c>
      <c r="C1008" t="s">
        <v>1436</v>
      </c>
      <c r="D1008" t="s">
        <v>125</v>
      </c>
      <c r="E1008" t="s">
        <v>169</v>
      </c>
      <c r="F1008" t="s">
        <v>1912</v>
      </c>
      <c r="G1008" t="str">
        <f>"00022837"</f>
        <v>00022837</v>
      </c>
      <c r="H1008" t="s">
        <v>1913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T1008">
        <v>2</v>
      </c>
      <c r="U1008" t="s">
        <v>1913</v>
      </c>
    </row>
    <row r="1009" spans="1:21" x14ac:dyDescent="0.25">
      <c r="H1009" t="s">
        <v>1914</v>
      </c>
    </row>
    <row r="1010" spans="1:21" x14ac:dyDescent="0.25">
      <c r="A1010">
        <v>502</v>
      </c>
      <c r="B1010">
        <v>6082</v>
      </c>
      <c r="C1010" t="s">
        <v>1915</v>
      </c>
      <c r="D1010" t="s">
        <v>15</v>
      </c>
      <c r="E1010" t="s">
        <v>1643</v>
      </c>
      <c r="F1010" t="s">
        <v>1916</v>
      </c>
      <c r="G1010" t="str">
        <f>"201502003912"</f>
        <v>201502003912</v>
      </c>
      <c r="H1010" t="s">
        <v>1917</v>
      </c>
      <c r="I1010">
        <v>150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T1010">
        <v>2</v>
      </c>
      <c r="U1010" t="s">
        <v>1918</v>
      </c>
    </row>
    <row r="1011" spans="1:21" x14ac:dyDescent="0.25">
      <c r="H1011" t="s">
        <v>1919</v>
      </c>
    </row>
    <row r="1012" spans="1:21" x14ac:dyDescent="0.25">
      <c r="A1012">
        <v>503</v>
      </c>
      <c r="B1012">
        <v>8061</v>
      </c>
      <c r="C1012" t="s">
        <v>1920</v>
      </c>
      <c r="D1012" t="s">
        <v>887</v>
      </c>
      <c r="E1012" t="s">
        <v>15</v>
      </c>
      <c r="F1012" t="s">
        <v>1921</v>
      </c>
      <c r="G1012" t="str">
        <f>"00094048"</f>
        <v>00094048</v>
      </c>
      <c r="H1012">
        <v>869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T1012">
        <v>3</v>
      </c>
      <c r="U1012">
        <v>869</v>
      </c>
    </row>
    <row r="1013" spans="1:21" x14ac:dyDescent="0.25">
      <c r="H1013" t="s">
        <v>1922</v>
      </c>
    </row>
    <row r="1014" spans="1:21" x14ac:dyDescent="0.25">
      <c r="A1014">
        <v>504</v>
      </c>
      <c r="B1014">
        <v>7</v>
      </c>
      <c r="C1014" t="s">
        <v>991</v>
      </c>
      <c r="D1014" t="s">
        <v>60</v>
      </c>
      <c r="E1014" t="s">
        <v>121</v>
      </c>
      <c r="F1014" t="s">
        <v>1923</v>
      </c>
      <c r="G1014" t="str">
        <f>"00019425"</f>
        <v>00019425</v>
      </c>
      <c r="H1014">
        <v>869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T1014">
        <v>2</v>
      </c>
      <c r="U1014">
        <v>869</v>
      </c>
    </row>
    <row r="1015" spans="1:21" x14ac:dyDescent="0.25">
      <c r="H1015" t="s">
        <v>1924</v>
      </c>
    </row>
    <row r="1016" spans="1:21" x14ac:dyDescent="0.25">
      <c r="A1016">
        <v>505</v>
      </c>
      <c r="B1016">
        <v>46</v>
      </c>
      <c r="C1016" t="s">
        <v>1925</v>
      </c>
      <c r="D1016" t="s">
        <v>1926</v>
      </c>
      <c r="E1016" t="s">
        <v>43</v>
      </c>
      <c r="F1016" t="s">
        <v>1927</v>
      </c>
      <c r="G1016" t="str">
        <f>"00016077"</f>
        <v>00016077</v>
      </c>
      <c r="H1016" t="s">
        <v>1928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T1016">
        <v>2</v>
      </c>
      <c r="U1016" t="s">
        <v>1928</v>
      </c>
    </row>
    <row r="1017" spans="1:21" x14ac:dyDescent="0.25">
      <c r="H1017" t="s">
        <v>1929</v>
      </c>
    </row>
    <row r="1018" spans="1:21" x14ac:dyDescent="0.25">
      <c r="A1018">
        <v>506</v>
      </c>
      <c r="B1018">
        <v>4553</v>
      </c>
      <c r="C1018" t="s">
        <v>1930</v>
      </c>
      <c r="D1018" t="s">
        <v>72</v>
      </c>
      <c r="E1018" t="s">
        <v>1931</v>
      </c>
      <c r="F1018" t="s">
        <v>1932</v>
      </c>
      <c r="G1018" t="str">
        <f>"00022863"</f>
        <v>00022863</v>
      </c>
      <c r="H1018" t="s">
        <v>1928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T1018">
        <v>2</v>
      </c>
      <c r="U1018" t="s">
        <v>1928</v>
      </c>
    </row>
    <row r="1019" spans="1:21" x14ac:dyDescent="0.25">
      <c r="H1019" t="s">
        <v>1933</v>
      </c>
    </row>
    <row r="1020" spans="1:21" x14ac:dyDescent="0.25">
      <c r="A1020">
        <v>507</v>
      </c>
      <c r="B1020">
        <v>487</v>
      </c>
      <c r="C1020" t="s">
        <v>1934</v>
      </c>
      <c r="D1020" t="s">
        <v>304</v>
      </c>
      <c r="E1020" t="s">
        <v>56</v>
      </c>
      <c r="F1020" t="s">
        <v>1935</v>
      </c>
      <c r="G1020" t="str">
        <f>"200801000981"</f>
        <v>200801000981</v>
      </c>
      <c r="H1020">
        <v>836</v>
      </c>
      <c r="I1020">
        <v>0</v>
      </c>
      <c r="J1020">
        <v>30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T1020">
        <v>2</v>
      </c>
      <c r="U1020">
        <v>866</v>
      </c>
    </row>
    <row r="1021" spans="1:21" x14ac:dyDescent="0.25">
      <c r="H1021" t="s">
        <v>1936</v>
      </c>
    </row>
    <row r="1022" spans="1:21" x14ac:dyDescent="0.25">
      <c r="A1022">
        <v>508</v>
      </c>
      <c r="B1022">
        <v>7223</v>
      </c>
      <c r="C1022" t="s">
        <v>1937</v>
      </c>
      <c r="D1022" t="s">
        <v>1938</v>
      </c>
      <c r="E1022" t="s">
        <v>371</v>
      </c>
      <c r="F1022" t="s">
        <v>1939</v>
      </c>
      <c r="G1022" t="str">
        <f>"201511005682"</f>
        <v>201511005682</v>
      </c>
      <c r="H1022">
        <v>836</v>
      </c>
      <c r="I1022">
        <v>0</v>
      </c>
      <c r="J1022">
        <v>30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T1022">
        <v>2</v>
      </c>
      <c r="U1022">
        <v>866</v>
      </c>
    </row>
    <row r="1023" spans="1:21" x14ac:dyDescent="0.25">
      <c r="H1023" t="s">
        <v>1940</v>
      </c>
    </row>
    <row r="1024" spans="1:21" x14ac:dyDescent="0.25">
      <c r="A1024">
        <v>509</v>
      </c>
      <c r="B1024">
        <v>1240</v>
      </c>
      <c r="C1024" t="s">
        <v>1941</v>
      </c>
      <c r="D1024" t="s">
        <v>1187</v>
      </c>
      <c r="E1024" t="s">
        <v>179</v>
      </c>
      <c r="F1024" t="s">
        <v>1942</v>
      </c>
      <c r="G1024" t="str">
        <f>"00039739"</f>
        <v>00039739</v>
      </c>
      <c r="H1024">
        <v>715</v>
      </c>
      <c r="I1024">
        <v>150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T1024">
        <v>2</v>
      </c>
      <c r="U1024">
        <v>865</v>
      </c>
    </row>
    <row r="1025" spans="1:21" x14ac:dyDescent="0.25">
      <c r="H1025">
        <v>826</v>
      </c>
    </row>
    <row r="1026" spans="1:21" x14ac:dyDescent="0.25">
      <c r="A1026">
        <v>510</v>
      </c>
      <c r="B1026">
        <v>2870</v>
      </c>
      <c r="C1026" t="s">
        <v>1943</v>
      </c>
      <c r="D1026" t="s">
        <v>1944</v>
      </c>
      <c r="E1026" t="s">
        <v>246</v>
      </c>
      <c r="F1026" t="s">
        <v>1945</v>
      </c>
      <c r="G1026" t="str">
        <f>"00047200"</f>
        <v>00047200</v>
      </c>
      <c r="H1026">
        <v>814</v>
      </c>
      <c r="I1026">
        <v>0</v>
      </c>
      <c r="J1026">
        <v>50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T1026">
        <v>2</v>
      </c>
      <c r="U1026">
        <v>864</v>
      </c>
    </row>
    <row r="1027" spans="1:21" x14ac:dyDescent="0.25">
      <c r="H1027" t="s">
        <v>1946</v>
      </c>
    </row>
    <row r="1028" spans="1:21" x14ac:dyDescent="0.25">
      <c r="A1028">
        <v>511</v>
      </c>
      <c r="B1028">
        <v>6202</v>
      </c>
      <c r="C1028" t="s">
        <v>1947</v>
      </c>
      <c r="D1028" t="s">
        <v>1948</v>
      </c>
      <c r="E1028" t="s">
        <v>1949</v>
      </c>
      <c r="F1028" t="s">
        <v>1950</v>
      </c>
      <c r="G1028" t="str">
        <f>"00053151"</f>
        <v>00053151</v>
      </c>
      <c r="H1028" t="s">
        <v>1951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T1028">
        <v>2</v>
      </c>
      <c r="U1028" t="s">
        <v>1951</v>
      </c>
    </row>
    <row r="1029" spans="1:21" x14ac:dyDescent="0.25">
      <c r="H1029" t="s">
        <v>1952</v>
      </c>
    </row>
    <row r="1030" spans="1:21" x14ac:dyDescent="0.25">
      <c r="A1030">
        <v>512</v>
      </c>
      <c r="B1030">
        <v>9866</v>
      </c>
      <c r="C1030" t="s">
        <v>1953</v>
      </c>
      <c r="D1030" t="s">
        <v>1954</v>
      </c>
      <c r="E1030" t="s">
        <v>20</v>
      </c>
      <c r="F1030" t="s">
        <v>1955</v>
      </c>
      <c r="G1030" t="str">
        <f>"00097288"</f>
        <v>00097288</v>
      </c>
      <c r="H1030" t="s">
        <v>1951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T1030">
        <v>3</v>
      </c>
      <c r="U1030" t="s">
        <v>1951</v>
      </c>
    </row>
    <row r="1031" spans="1:21" x14ac:dyDescent="0.25">
      <c r="H1031" t="s">
        <v>1956</v>
      </c>
    </row>
    <row r="1032" spans="1:21" x14ac:dyDescent="0.25">
      <c r="A1032">
        <v>513</v>
      </c>
      <c r="B1032">
        <v>3083</v>
      </c>
      <c r="C1032" t="s">
        <v>1957</v>
      </c>
      <c r="D1032" t="s">
        <v>1958</v>
      </c>
      <c r="E1032" t="s">
        <v>492</v>
      </c>
      <c r="F1032" t="s">
        <v>1959</v>
      </c>
      <c r="G1032" t="str">
        <f>"00074977"</f>
        <v>00074977</v>
      </c>
      <c r="H1032" t="s">
        <v>1951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T1032">
        <v>2</v>
      </c>
      <c r="U1032" t="s">
        <v>1951</v>
      </c>
    </row>
    <row r="1033" spans="1:21" x14ac:dyDescent="0.25">
      <c r="H1033" t="s">
        <v>1960</v>
      </c>
    </row>
    <row r="1034" spans="1:21" x14ac:dyDescent="0.25">
      <c r="A1034">
        <v>514</v>
      </c>
      <c r="B1034">
        <v>84</v>
      </c>
      <c r="C1034" t="s">
        <v>1961</v>
      </c>
      <c r="D1034" t="s">
        <v>349</v>
      </c>
      <c r="E1034" t="s">
        <v>38</v>
      </c>
      <c r="F1034" t="s">
        <v>1962</v>
      </c>
      <c r="G1034" t="str">
        <f>"201511005920"</f>
        <v>201511005920</v>
      </c>
      <c r="H1034" t="s">
        <v>1951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T1034">
        <v>2</v>
      </c>
      <c r="U1034" t="s">
        <v>1951</v>
      </c>
    </row>
    <row r="1035" spans="1:21" x14ac:dyDescent="0.25">
      <c r="H1035" t="s">
        <v>1963</v>
      </c>
    </row>
    <row r="1036" spans="1:21" x14ac:dyDescent="0.25">
      <c r="A1036">
        <v>515</v>
      </c>
      <c r="B1036">
        <v>2602</v>
      </c>
      <c r="C1036" t="s">
        <v>1964</v>
      </c>
      <c r="D1036" t="s">
        <v>104</v>
      </c>
      <c r="E1036" t="s">
        <v>48</v>
      </c>
      <c r="F1036" t="s">
        <v>1965</v>
      </c>
      <c r="G1036" t="str">
        <f>"201511041126"</f>
        <v>201511041126</v>
      </c>
      <c r="H1036" t="s">
        <v>1951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T1036">
        <v>2</v>
      </c>
      <c r="U1036" t="s">
        <v>1951</v>
      </c>
    </row>
    <row r="1037" spans="1:21" x14ac:dyDescent="0.25">
      <c r="H1037" t="s">
        <v>1966</v>
      </c>
    </row>
    <row r="1038" spans="1:21" x14ac:dyDescent="0.25">
      <c r="A1038">
        <v>516</v>
      </c>
      <c r="B1038">
        <v>5102</v>
      </c>
      <c r="C1038" t="s">
        <v>1967</v>
      </c>
      <c r="D1038" t="s">
        <v>1968</v>
      </c>
      <c r="E1038" t="s">
        <v>34</v>
      </c>
      <c r="F1038" t="s">
        <v>1969</v>
      </c>
      <c r="G1038" t="str">
        <f>"00078800"</f>
        <v>00078800</v>
      </c>
      <c r="H1038" t="s">
        <v>1951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T1038">
        <v>2</v>
      </c>
      <c r="U1038" t="s">
        <v>1951</v>
      </c>
    </row>
    <row r="1039" spans="1:21" x14ac:dyDescent="0.25">
      <c r="H1039" t="s">
        <v>1970</v>
      </c>
    </row>
    <row r="1040" spans="1:21" x14ac:dyDescent="0.25">
      <c r="A1040">
        <v>517</v>
      </c>
      <c r="B1040">
        <v>9869</v>
      </c>
      <c r="C1040" t="s">
        <v>984</v>
      </c>
      <c r="D1040" t="s">
        <v>1971</v>
      </c>
      <c r="E1040" t="s">
        <v>223</v>
      </c>
      <c r="F1040" t="s">
        <v>1972</v>
      </c>
      <c r="G1040" t="str">
        <f>"00046741"</f>
        <v>00046741</v>
      </c>
      <c r="H1040" t="s">
        <v>1951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T1040">
        <v>2</v>
      </c>
      <c r="U1040" t="s">
        <v>1951</v>
      </c>
    </row>
    <row r="1041" spans="1:21" x14ac:dyDescent="0.25">
      <c r="H1041" t="s">
        <v>1973</v>
      </c>
    </row>
    <row r="1042" spans="1:21" x14ac:dyDescent="0.25">
      <c r="A1042">
        <v>518</v>
      </c>
      <c r="B1042">
        <v>10307</v>
      </c>
      <c r="C1042" t="s">
        <v>1974</v>
      </c>
      <c r="D1042" t="s">
        <v>26</v>
      </c>
      <c r="E1042" t="s">
        <v>1598</v>
      </c>
      <c r="F1042" t="s">
        <v>1975</v>
      </c>
      <c r="G1042" t="str">
        <f>"00045447"</f>
        <v>00045447</v>
      </c>
      <c r="H1042" t="s">
        <v>1976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T1042">
        <v>2</v>
      </c>
      <c r="U1042" t="s">
        <v>1976</v>
      </c>
    </row>
    <row r="1043" spans="1:21" x14ac:dyDescent="0.25">
      <c r="H1043" t="s">
        <v>1977</v>
      </c>
    </row>
    <row r="1044" spans="1:21" x14ac:dyDescent="0.25">
      <c r="A1044">
        <v>519</v>
      </c>
      <c r="B1044">
        <v>444</v>
      </c>
      <c r="C1044" t="s">
        <v>1788</v>
      </c>
      <c r="D1044" t="s">
        <v>1722</v>
      </c>
      <c r="E1044" t="s">
        <v>1978</v>
      </c>
      <c r="F1044" t="s">
        <v>1979</v>
      </c>
      <c r="G1044" t="str">
        <f>"00041906"</f>
        <v>00041906</v>
      </c>
      <c r="H1044" t="s">
        <v>1976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T1044">
        <v>2</v>
      </c>
      <c r="U1044" t="s">
        <v>1976</v>
      </c>
    </row>
    <row r="1045" spans="1:21" x14ac:dyDescent="0.25">
      <c r="H1045" t="s">
        <v>1980</v>
      </c>
    </row>
    <row r="1046" spans="1:21" x14ac:dyDescent="0.25">
      <c r="A1046">
        <v>520</v>
      </c>
      <c r="B1046">
        <v>1255</v>
      </c>
      <c r="C1046" t="s">
        <v>1981</v>
      </c>
      <c r="D1046" t="s">
        <v>222</v>
      </c>
      <c r="E1046" t="s">
        <v>276</v>
      </c>
      <c r="F1046" t="s">
        <v>1982</v>
      </c>
      <c r="G1046" t="str">
        <f>"201511032381"</f>
        <v>201511032381</v>
      </c>
      <c r="H1046" t="s">
        <v>1351</v>
      </c>
      <c r="I1046">
        <v>0</v>
      </c>
      <c r="J1046">
        <v>30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T1046">
        <v>2</v>
      </c>
      <c r="U1046" t="s">
        <v>1983</v>
      </c>
    </row>
    <row r="1047" spans="1:21" x14ac:dyDescent="0.25">
      <c r="H1047" t="s">
        <v>1984</v>
      </c>
    </row>
    <row r="1048" spans="1:21" x14ac:dyDescent="0.25">
      <c r="A1048">
        <v>521</v>
      </c>
      <c r="B1048">
        <v>5107</v>
      </c>
      <c r="C1048" t="s">
        <v>1985</v>
      </c>
      <c r="D1048" t="s">
        <v>34</v>
      </c>
      <c r="E1048" t="s">
        <v>1045</v>
      </c>
      <c r="F1048" t="s">
        <v>1986</v>
      </c>
      <c r="G1048" t="str">
        <f>"201511037294"</f>
        <v>201511037294</v>
      </c>
      <c r="H1048" t="s">
        <v>1351</v>
      </c>
      <c r="I1048">
        <v>0</v>
      </c>
      <c r="J1048">
        <v>30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T1048">
        <v>2</v>
      </c>
      <c r="U1048" t="s">
        <v>1983</v>
      </c>
    </row>
    <row r="1049" spans="1:21" x14ac:dyDescent="0.25">
      <c r="H1049" t="s">
        <v>1987</v>
      </c>
    </row>
    <row r="1050" spans="1:21" x14ac:dyDescent="0.25">
      <c r="A1050">
        <v>522</v>
      </c>
      <c r="B1050">
        <v>7609</v>
      </c>
      <c r="C1050" t="s">
        <v>1988</v>
      </c>
      <c r="D1050" t="s">
        <v>543</v>
      </c>
      <c r="E1050" t="s">
        <v>20</v>
      </c>
      <c r="F1050" t="s">
        <v>1989</v>
      </c>
      <c r="G1050" t="str">
        <f>"201511009650"</f>
        <v>201511009650</v>
      </c>
      <c r="H1050" t="s">
        <v>1351</v>
      </c>
      <c r="I1050">
        <v>0</v>
      </c>
      <c r="J1050">
        <v>30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T1050">
        <v>2</v>
      </c>
      <c r="U1050" t="s">
        <v>1983</v>
      </c>
    </row>
    <row r="1051" spans="1:21" x14ac:dyDescent="0.25">
      <c r="H1051" t="s">
        <v>1990</v>
      </c>
    </row>
    <row r="1052" spans="1:21" x14ac:dyDescent="0.25">
      <c r="A1052">
        <v>523</v>
      </c>
      <c r="B1052">
        <v>9502</v>
      </c>
      <c r="C1052" t="s">
        <v>1991</v>
      </c>
      <c r="D1052" t="s">
        <v>72</v>
      </c>
      <c r="E1052" t="s">
        <v>222</v>
      </c>
      <c r="F1052" t="s">
        <v>1992</v>
      </c>
      <c r="G1052" t="str">
        <f>"201511031288"</f>
        <v>201511031288</v>
      </c>
      <c r="H1052" t="s">
        <v>1993</v>
      </c>
      <c r="I1052">
        <v>150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T1052">
        <v>2</v>
      </c>
      <c r="U1052" t="s">
        <v>1994</v>
      </c>
    </row>
    <row r="1053" spans="1:21" x14ac:dyDescent="0.25">
      <c r="H1053" t="s">
        <v>1995</v>
      </c>
    </row>
    <row r="1054" spans="1:21" x14ac:dyDescent="0.25">
      <c r="A1054">
        <v>524</v>
      </c>
      <c r="B1054">
        <v>2782</v>
      </c>
      <c r="C1054" t="s">
        <v>1996</v>
      </c>
      <c r="D1054" t="s">
        <v>263</v>
      </c>
      <c r="E1054" t="s">
        <v>186</v>
      </c>
      <c r="F1054" t="s">
        <v>1997</v>
      </c>
      <c r="G1054" t="str">
        <f>"201412007003"</f>
        <v>201412007003</v>
      </c>
      <c r="H1054">
        <v>858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T1054">
        <v>2</v>
      </c>
      <c r="U1054">
        <v>858</v>
      </c>
    </row>
    <row r="1055" spans="1:21" x14ac:dyDescent="0.25">
      <c r="H1055" t="s">
        <v>1998</v>
      </c>
    </row>
    <row r="1056" spans="1:21" x14ac:dyDescent="0.25">
      <c r="A1056">
        <v>525</v>
      </c>
      <c r="B1056">
        <v>9085</v>
      </c>
      <c r="C1056" t="s">
        <v>1999</v>
      </c>
      <c r="D1056" t="s">
        <v>14</v>
      </c>
      <c r="E1056" t="s">
        <v>294</v>
      </c>
      <c r="F1056" t="s">
        <v>2000</v>
      </c>
      <c r="G1056" t="str">
        <f>"201511007209"</f>
        <v>201511007209</v>
      </c>
      <c r="H1056">
        <v>858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T1056">
        <v>2</v>
      </c>
      <c r="U1056">
        <v>858</v>
      </c>
    </row>
    <row r="1057" spans="1:21" x14ac:dyDescent="0.25">
      <c r="H1057" t="s">
        <v>2001</v>
      </c>
    </row>
    <row r="1058" spans="1:21" x14ac:dyDescent="0.25">
      <c r="A1058">
        <v>526</v>
      </c>
      <c r="B1058">
        <v>2696</v>
      </c>
      <c r="C1058" t="s">
        <v>2002</v>
      </c>
      <c r="D1058" t="s">
        <v>156</v>
      </c>
      <c r="E1058" t="s">
        <v>559</v>
      </c>
      <c r="F1058" t="s">
        <v>2003</v>
      </c>
      <c r="G1058" t="str">
        <f>"201510005140"</f>
        <v>201510005140</v>
      </c>
      <c r="H1058">
        <v>858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T1058">
        <v>2</v>
      </c>
      <c r="U1058">
        <v>858</v>
      </c>
    </row>
    <row r="1059" spans="1:21" x14ac:dyDescent="0.25">
      <c r="H1059" t="s">
        <v>2004</v>
      </c>
    </row>
    <row r="1060" spans="1:21" x14ac:dyDescent="0.25">
      <c r="A1060">
        <v>527</v>
      </c>
      <c r="B1060">
        <v>1430</v>
      </c>
      <c r="C1060" t="s">
        <v>1060</v>
      </c>
      <c r="D1060" t="s">
        <v>14</v>
      </c>
      <c r="E1060" t="s">
        <v>1206</v>
      </c>
      <c r="F1060" t="s">
        <v>2005</v>
      </c>
      <c r="G1060" t="str">
        <f>"201511033780"</f>
        <v>201511033780</v>
      </c>
      <c r="H1060">
        <v>858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T1060">
        <v>2</v>
      </c>
      <c r="U1060">
        <v>858</v>
      </c>
    </row>
    <row r="1061" spans="1:21" x14ac:dyDescent="0.25">
      <c r="H1061" t="s">
        <v>2006</v>
      </c>
    </row>
    <row r="1062" spans="1:21" x14ac:dyDescent="0.25">
      <c r="A1062">
        <v>528</v>
      </c>
      <c r="B1062">
        <v>2508</v>
      </c>
      <c r="C1062" t="s">
        <v>2007</v>
      </c>
      <c r="D1062" t="s">
        <v>56</v>
      </c>
      <c r="E1062" t="s">
        <v>222</v>
      </c>
      <c r="F1062" t="s">
        <v>2008</v>
      </c>
      <c r="G1062" t="str">
        <f>"00024105"</f>
        <v>00024105</v>
      </c>
      <c r="H1062" t="s">
        <v>2009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T1062">
        <v>3</v>
      </c>
      <c r="U1062" t="s">
        <v>2009</v>
      </c>
    </row>
    <row r="1063" spans="1:21" x14ac:dyDescent="0.25">
      <c r="H1063" t="s">
        <v>2010</v>
      </c>
    </row>
    <row r="1064" spans="1:21" x14ac:dyDescent="0.25">
      <c r="A1064">
        <v>529</v>
      </c>
      <c r="B1064">
        <v>9841</v>
      </c>
      <c r="C1064" t="s">
        <v>2011</v>
      </c>
      <c r="D1064" t="s">
        <v>42</v>
      </c>
      <c r="E1064" t="s">
        <v>241</v>
      </c>
      <c r="F1064" t="s">
        <v>2012</v>
      </c>
      <c r="G1064" t="str">
        <f>"00079793"</f>
        <v>00079793</v>
      </c>
      <c r="H1064">
        <v>825</v>
      </c>
      <c r="I1064">
        <v>0</v>
      </c>
      <c r="J1064">
        <v>30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T1064">
        <v>2</v>
      </c>
      <c r="U1064">
        <v>855</v>
      </c>
    </row>
    <row r="1065" spans="1:21" x14ac:dyDescent="0.25">
      <c r="H1065" t="s">
        <v>2013</v>
      </c>
    </row>
    <row r="1066" spans="1:21" x14ac:dyDescent="0.25">
      <c r="A1066">
        <v>530</v>
      </c>
      <c r="B1066">
        <v>8725</v>
      </c>
      <c r="C1066" t="s">
        <v>2014</v>
      </c>
      <c r="D1066" t="s">
        <v>26</v>
      </c>
      <c r="E1066" t="s">
        <v>20</v>
      </c>
      <c r="F1066" t="s">
        <v>2015</v>
      </c>
      <c r="G1066" t="str">
        <f>"00097273"</f>
        <v>00097273</v>
      </c>
      <c r="H1066" t="s">
        <v>2016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T1066">
        <v>2</v>
      </c>
      <c r="U1066" t="s">
        <v>2016</v>
      </c>
    </row>
    <row r="1067" spans="1:21" x14ac:dyDescent="0.25">
      <c r="H1067" t="s">
        <v>2017</v>
      </c>
    </row>
    <row r="1068" spans="1:21" x14ac:dyDescent="0.25">
      <c r="A1068">
        <v>531</v>
      </c>
      <c r="B1068">
        <v>8940</v>
      </c>
      <c r="C1068" t="s">
        <v>2018</v>
      </c>
      <c r="D1068" t="s">
        <v>1626</v>
      </c>
      <c r="E1068" t="s">
        <v>38</v>
      </c>
      <c r="F1068" t="s">
        <v>2019</v>
      </c>
      <c r="G1068" t="str">
        <f>"201512002720"</f>
        <v>201512002720</v>
      </c>
      <c r="H1068">
        <v>704</v>
      </c>
      <c r="I1068">
        <v>150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T1068">
        <v>2</v>
      </c>
      <c r="U1068">
        <v>854</v>
      </c>
    </row>
    <row r="1069" spans="1:21" x14ac:dyDescent="0.25">
      <c r="H1069" t="s">
        <v>2020</v>
      </c>
    </row>
    <row r="1070" spans="1:21" x14ac:dyDescent="0.25">
      <c r="A1070">
        <v>532</v>
      </c>
      <c r="B1070">
        <v>3368</v>
      </c>
      <c r="C1070" t="s">
        <v>2021</v>
      </c>
      <c r="D1070" t="s">
        <v>2022</v>
      </c>
      <c r="E1070" t="s">
        <v>2023</v>
      </c>
      <c r="F1070" t="s">
        <v>2024</v>
      </c>
      <c r="G1070" t="str">
        <f>"201511007067"</f>
        <v>201511007067</v>
      </c>
      <c r="H1070">
        <v>704</v>
      </c>
      <c r="I1070">
        <v>150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T1070">
        <v>2</v>
      </c>
      <c r="U1070">
        <v>854</v>
      </c>
    </row>
    <row r="1071" spans="1:21" x14ac:dyDescent="0.25">
      <c r="H1071" t="s">
        <v>2025</v>
      </c>
    </row>
    <row r="1072" spans="1:21" x14ac:dyDescent="0.25">
      <c r="A1072">
        <v>533</v>
      </c>
      <c r="B1072">
        <v>9128</v>
      </c>
      <c r="C1072" t="s">
        <v>2026</v>
      </c>
      <c r="D1072" t="s">
        <v>72</v>
      </c>
      <c r="E1072" t="s">
        <v>38</v>
      </c>
      <c r="F1072" t="s">
        <v>2027</v>
      </c>
      <c r="G1072" t="str">
        <f>"00097489"</f>
        <v>00097489</v>
      </c>
      <c r="H1072" t="s">
        <v>2028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T1072">
        <v>2</v>
      </c>
      <c r="U1072" t="s">
        <v>2028</v>
      </c>
    </row>
    <row r="1073" spans="1:21" x14ac:dyDescent="0.25">
      <c r="H1073" t="s">
        <v>2029</v>
      </c>
    </row>
    <row r="1074" spans="1:21" x14ac:dyDescent="0.25">
      <c r="A1074">
        <v>534</v>
      </c>
      <c r="B1074">
        <v>1373</v>
      </c>
      <c r="C1074" t="s">
        <v>2030</v>
      </c>
      <c r="D1074" t="s">
        <v>14</v>
      </c>
      <c r="E1074" t="s">
        <v>15</v>
      </c>
      <c r="F1074" t="s">
        <v>2031</v>
      </c>
      <c r="G1074" t="str">
        <f>"201511037880"</f>
        <v>201511037880</v>
      </c>
      <c r="H1074" t="s">
        <v>2028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T1074">
        <v>2</v>
      </c>
      <c r="U1074" t="s">
        <v>2028</v>
      </c>
    </row>
    <row r="1075" spans="1:21" x14ac:dyDescent="0.25">
      <c r="H1075" t="s">
        <v>2032</v>
      </c>
    </row>
    <row r="1076" spans="1:21" x14ac:dyDescent="0.25">
      <c r="A1076">
        <v>535</v>
      </c>
      <c r="B1076">
        <v>3293</v>
      </c>
      <c r="C1076" t="s">
        <v>1490</v>
      </c>
      <c r="D1076" t="s">
        <v>263</v>
      </c>
      <c r="E1076" t="s">
        <v>371</v>
      </c>
      <c r="F1076" t="s">
        <v>2033</v>
      </c>
      <c r="G1076" t="str">
        <f>"201511043325"</f>
        <v>201511043325</v>
      </c>
      <c r="H1076" t="s">
        <v>1845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T1076">
        <v>3</v>
      </c>
      <c r="U1076" t="s">
        <v>1845</v>
      </c>
    </row>
    <row r="1077" spans="1:21" x14ac:dyDescent="0.25">
      <c r="H1077" t="s">
        <v>2034</v>
      </c>
    </row>
    <row r="1078" spans="1:21" x14ac:dyDescent="0.25">
      <c r="A1078">
        <v>536</v>
      </c>
      <c r="B1078">
        <v>3462</v>
      </c>
      <c r="C1078" t="s">
        <v>2035</v>
      </c>
      <c r="D1078" t="s">
        <v>847</v>
      </c>
      <c r="E1078" t="s">
        <v>179</v>
      </c>
      <c r="F1078" t="s">
        <v>2036</v>
      </c>
      <c r="G1078" t="str">
        <f>"00080443"</f>
        <v>00080443</v>
      </c>
      <c r="H1078" t="s">
        <v>1845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T1078">
        <v>2</v>
      </c>
      <c r="U1078" t="s">
        <v>1845</v>
      </c>
    </row>
    <row r="1079" spans="1:21" x14ac:dyDescent="0.25">
      <c r="H1079" t="s">
        <v>2037</v>
      </c>
    </row>
    <row r="1080" spans="1:21" x14ac:dyDescent="0.25">
      <c r="A1080">
        <v>537</v>
      </c>
      <c r="B1080">
        <v>2834</v>
      </c>
      <c r="C1080" t="s">
        <v>2038</v>
      </c>
      <c r="D1080" t="s">
        <v>14</v>
      </c>
      <c r="E1080" t="s">
        <v>20</v>
      </c>
      <c r="F1080" t="s">
        <v>2039</v>
      </c>
      <c r="G1080" t="str">
        <f>"00028463"</f>
        <v>00028463</v>
      </c>
      <c r="H1080" t="s">
        <v>1845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T1080">
        <v>2</v>
      </c>
      <c r="U1080" t="s">
        <v>1845</v>
      </c>
    </row>
    <row r="1081" spans="1:21" x14ac:dyDescent="0.25">
      <c r="H1081" t="s">
        <v>701</v>
      </c>
    </row>
    <row r="1082" spans="1:21" x14ac:dyDescent="0.25">
      <c r="A1082">
        <v>538</v>
      </c>
      <c r="B1082">
        <v>9015</v>
      </c>
      <c r="C1082" t="s">
        <v>2040</v>
      </c>
      <c r="D1082" t="s">
        <v>156</v>
      </c>
      <c r="E1082" t="s">
        <v>48</v>
      </c>
      <c r="F1082" t="s">
        <v>2041</v>
      </c>
      <c r="G1082" t="str">
        <f>"00043509"</f>
        <v>00043509</v>
      </c>
      <c r="H1082" t="s">
        <v>1845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T1082">
        <v>2</v>
      </c>
      <c r="U1082" t="s">
        <v>1845</v>
      </c>
    </row>
    <row r="1083" spans="1:21" x14ac:dyDescent="0.25">
      <c r="H1083" t="s">
        <v>2042</v>
      </c>
    </row>
    <row r="1084" spans="1:21" x14ac:dyDescent="0.25">
      <c r="A1084">
        <v>539</v>
      </c>
      <c r="B1084">
        <v>7359</v>
      </c>
      <c r="C1084" t="s">
        <v>2043</v>
      </c>
      <c r="D1084" t="s">
        <v>263</v>
      </c>
      <c r="E1084" t="s">
        <v>179</v>
      </c>
      <c r="F1084" t="s">
        <v>2044</v>
      </c>
      <c r="G1084" t="str">
        <f>"201511039455"</f>
        <v>201511039455</v>
      </c>
      <c r="H1084" t="s">
        <v>1845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T1084">
        <v>2</v>
      </c>
      <c r="U1084" t="s">
        <v>1845</v>
      </c>
    </row>
    <row r="1085" spans="1:21" x14ac:dyDescent="0.25">
      <c r="H1085" t="s">
        <v>2045</v>
      </c>
    </row>
    <row r="1086" spans="1:21" x14ac:dyDescent="0.25">
      <c r="A1086">
        <v>540</v>
      </c>
      <c r="B1086">
        <v>10468</v>
      </c>
      <c r="C1086" t="s">
        <v>2046</v>
      </c>
      <c r="D1086" t="s">
        <v>2047</v>
      </c>
      <c r="E1086" t="s">
        <v>48</v>
      </c>
      <c r="F1086" t="s">
        <v>2048</v>
      </c>
      <c r="G1086" t="str">
        <f>"00005676"</f>
        <v>00005676</v>
      </c>
      <c r="H1086" t="s">
        <v>1845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T1086">
        <v>2</v>
      </c>
      <c r="U1086" t="s">
        <v>1845</v>
      </c>
    </row>
    <row r="1087" spans="1:21" x14ac:dyDescent="0.25">
      <c r="H1087" t="s">
        <v>2049</v>
      </c>
    </row>
    <row r="1088" spans="1:21" x14ac:dyDescent="0.25">
      <c r="A1088">
        <v>541</v>
      </c>
      <c r="B1088">
        <v>991</v>
      </c>
      <c r="C1088" t="s">
        <v>2050</v>
      </c>
      <c r="D1088" t="s">
        <v>14</v>
      </c>
      <c r="E1088" t="s">
        <v>56</v>
      </c>
      <c r="F1088" t="s">
        <v>2051</v>
      </c>
      <c r="G1088" t="str">
        <f>"201511040071"</f>
        <v>201511040071</v>
      </c>
      <c r="H1088" t="s">
        <v>2052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T1088">
        <v>3</v>
      </c>
      <c r="U1088" t="s">
        <v>2052</v>
      </c>
    </row>
    <row r="1089" spans="1:21" x14ac:dyDescent="0.25">
      <c r="H1089" t="s">
        <v>2053</v>
      </c>
    </row>
    <row r="1090" spans="1:21" x14ac:dyDescent="0.25">
      <c r="A1090">
        <v>542</v>
      </c>
      <c r="B1090">
        <v>8106</v>
      </c>
      <c r="C1090" t="s">
        <v>2054</v>
      </c>
      <c r="D1090" t="s">
        <v>2055</v>
      </c>
      <c r="E1090" t="s">
        <v>38</v>
      </c>
      <c r="F1090" t="s">
        <v>2056</v>
      </c>
      <c r="G1090" t="str">
        <f>"201512000238"</f>
        <v>201512000238</v>
      </c>
      <c r="H1090" t="s">
        <v>2052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T1090">
        <v>2</v>
      </c>
      <c r="U1090" t="s">
        <v>2052</v>
      </c>
    </row>
    <row r="1091" spans="1:21" x14ac:dyDescent="0.25">
      <c r="H1091" t="s">
        <v>2057</v>
      </c>
    </row>
    <row r="1092" spans="1:21" x14ac:dyDescent="0.25">
      <c r="A1092">
        <v>543</v>
      </c>
      <c r="B1092">
        <v>8263</v>
      </c>
      <c r="C1092" t="s">
        <v>2058</v>
      </c>
      <c r="D1092" t="s">
        <v>125</v>
      </c>
      <c r="E1092" t="s">
        <v>134</v>
      </c>
      <c r="F1092" t="s">
        <v>2059</v>
      </c>
      <c r="G1092" t="str">
        <f>"00070143"</f>
        <v>00070143</v>
      </c>
      <c r="H1092" t="s">
        <v>2060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T1092">
        <v>2</v>
      </c>
      <c r="U1092" t="s">
        <v>2060</v>
      </c>
    </row>
    <row r="1093" spans="1:21" x14ac:dyDescent="0.25">
      <c r="H1093" t="s">
        <v>2061</v>
      </c>
    </row>
    <row r="1094" spans="1:21" x14ac:dyDescent="0.25">
      <c r="A1094">
        <v>544</v>
      </c>
      <c r="B1094">
        <v>5412</v>
      </c>
      <c r="C1094" t="s">
        <v>2062</v>
      </c>
      <c r="D1094" t="s">
        <v>478</v>
      </c>
      <c r="E1094" t="s">
        <v>1598</v>
      </c>
      <c r="F1094" t="s">
        <v>2063</v>
      </c>
      <c r="G1094" t="str">
        <f>"00091121"</f>
        <v>00091121</v>
      </c>
      <c r="H1094">
        <v>847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T1094">
        <v>2</v>
      </c>
      <c r="U1094">
        <v>847</v>
      </c>
    </row>
    <row r="1095" spans="1:21" x14ac:dyDescent="0.25">
      <c r="H1095" t="s">
        <v>2064</v>
      </c>
    </row>
    <row r="1096" spans="1:21" x14ac:dyDescent="0.25">
      <c r="A1096">
        <v>545</v>
      </c>
      <c r="B1096">
        <v>4424</v>
      </c>
      <c r="C1096" t="s">
        <v>2065</v>
      </c>
      <c r="D1096" t="s">
        <v>26</v>
      </c>
      <c r="E1096" t="s">
        <v>20</v>
      </c>
      <c r="F1096" t="s">
        <v>2066</v>
      </c>
      <c r="G1096" t="str">
        <f>"201511040960"</f>
        <v>201511040960</v>
      </c>
      <c r="H1096">
        <v>847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T1096">
        <v>2</v>
      </c>
      <c r="U1096">
        <v>847</v>
      </c>
    </row>
    <row r="1097" spans="1:21" x14ac:dyDescent="0.25">
      <c r="H1097" t="s">
        <v>2067</v>
      </c>
    </row>
    <row r="1098" spans="1:21" x14ac:dyDescent="0.25">
      <c r="A1098">
        <v>546</v>
      </c>
      <c r="B1098">
        <v>1558</v>
      </c>
      <c r="C1098" t="s">
        <v>2068</v>
      </c>
      <c r="D1098" t="s">
        <v>196</v>
      </c>
      <c r="E1098" t="s">
        <v>100</v>
      </c>
      <c r="F1098" t="s">
        <v>2069</v>
      </c>
      <c r="G1098" t="str">
        <f>"201511017057"</f>
        <v>201511017057</v>
      </c>
      <c r="H1098">
        <v>847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T1098">
        <v>2</v>
      </c>
      <c r="U1098">
        <v>847</v>
      </c>
    </row>
    <row r="1099" spans="1:21" x14ac:dyDescent="0.25">
      <c r="H1099" t="s">
        <v>118</v>
      </c>
    </row>
    <row r="1100" spans="1:21" x14ac:dyDescent="0.25">
      <c r="A1100">
        <v>547</v>
      </c>
      <c r="B1100">
        <v>4647</v>
      </c>
      <c r="C1100" t="s">
        <v>580</v>
      </c>
      <c r="D1100" t="s">
        <v>26</v>
      </c>
      <c r="E1100" t="s">
        <v>20</v>
      </c>
      <c r="F1100" t="s">
        <v>2070</v>
      </c>
      <c r="G1100" t="str">
        <f>"00091712"</f>
        <v>00091712</v>
      </c>
      <c r="H1100" t="s">
        <v>2071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T1100">
        <v>2</v>
      </c>
      <c r="U1100" t="s">
        <v>2071</v>
      </c>
    </row>
    <row r="1101" spans="1:21" x14ac:dyDescent="0.25">
      <c r="H1101" t="s">
        <v>2072</v>
      </c>
    </row>
    <row r="1102" spans="1:21" x14ac:dyDescent="0.25">
      <c r="A1102">
        <v>548</v>
      </c>
      <c r="B1102">
        <v>1453</v>
      </c>
      <c r="C1102" t="s">
        <v>2073</v>
      </c>
      <c r="D1102" t="s">
        <v>125</v>
      </c>
      <c r="E1102" t="s">
        <v>20</v>
      </c>
      <c r="F1102" t="s">
        <v>2074</v>
      </c>
      <c r="G1102" t="str">
        <f>"201511030306"</f>
        <v>201511030306</v>
      </c>
      <c r="H1102" t="s">
        <v>1250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T1102">
        <v>2</v>
      </c>
      <c r="U1102" t="s">
        <v>1250</v>
      </c>
    </row>
    <row r="1103" spans="1:21" x14ac:dyDescent="0.25">
      <c r="H1103" t="s">
        <v>2075</v>
      </c>
    </row>
    <row r="1104" spans="1:21" x14ac:dyDescent="0.25">
      <c r="A1104">
        <v>549</v>
      </c>
      <c r="B1104">
        <v>4700</v>
      </c>
      <c r="C1104" t="s">
        <v>2076</v>
      </c>
      <c r="D1104" t="s">
        <v>2077</v>
      </c>
      <c r="E1104" t="s">
        <v>547</v>
      </c>
      <c r="F1104" t="s">
        <v>2078</v>
      </c>
      <c r="G1104" t="str">
        <f>"201512000849"</f>
        <v>201512000849</v>
      </c>
      <c r="H1104" t="s">
        <v>1250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T1104">
        <v>2</v>
      </c>
      <c r="U1104" t="s">
        <v>1250</v>
      </c>
    </row>
    <row r="1105" spans="1:21" x14ac:dyDescent="0.25">
      <c r="H1105" t="s">
        <v>2079</v>
      </c>
    </row>
    <row r="1106" spans="1:21" x14ac:dyDescent="0.25">
      <c r="A1106">
        <v>550</v>
      </c>
      <c r="B1106">
        <v>5776</v>
      </c>
      <c r="C1106" t="s">
        <v>2080</v>
      </c>
      <c r="D1106" t="s">
        <v>2081</v>
      </c>
      <c r="E1106" t="s">
        <v>600</v>
      </c>
      <c r="F1106" t="s">
        <v>2082</v>
      </c>
      <c r="G1106" t="str">
        <f>"201511034083"</f>
        <v>201511034083</v>
      </c>
      <c r="H1106" t="s">
        <v>1250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T1106">
        <v>3</v>
      </c>
      <c r="U1106" t="s">
        <v>1250</v>
      </c>
    </row>
    <row r="1107" spans="1:21" x14ac:dyDescent="0.25">
      <c r="H1107" t="s">
        <v>2083</v>
      </c>
    </row>
    <row r="1108" spans="1:21" x14ac:dyDescent="0.25">
      <c r="A1108">
        <v>551</v>
      </c>
      <c r="B1108">
        <v>2363</v>
      </c>
      <c r="C1108" t="s">
        <v>2084</v>
      </c>
      <c r="D1108" t="s">
        <v>551</v>
      </c>
      <c r="E1108" t="s">
        <v>371</v>
      </c>
      <c r="F1108" t="s">
        <v>2085</v>
      </c>
      <c r="G1108" t="str">
        <f>"00030397"</f>
        <v>00030397</v>
      </c>
      <c r="H1108" t="s">
        <v>1250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T1108">
        <v>2</v>
      </c>
      <c r="U1108" t="s">
        <v>1250</v>
      </c>
    </row>
    <row r="1109" spans="1:21" x14ac:dyDescent="0.25">
      <c r="H1109" t="s">
        <v>2086</v>
      </c>
    </row>
    <row r="1110" spans="1:21" x14ac:dyDescent="0.25">
      <c r="A1110">
        <v>552</v>
      </c>
      <c r="B1110">
        <v>1852</v>
      </c>
      <c r="C1110" t="s">
        <v>2087</v>
      </c>
      <c r="D1110" t="s">
        <v>14</v>
      </c>
      <c r="E1110" t="s">
        <v>559</v>
      </c>
      <c r="F1110" t="s">
        <v>2088</v>
      </c>
      <c r="G1110" t="str">
        <f>"00069976"</f>
        <v>00069976</v>
      </c>
      <c r="H1110" t="s">
        <v>1259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T1110">
        <v>3</v>
      </c>
      <c r="U1110" t="s">
        <v>1259</v>
      </c>
    </row>
    <row r="1111" spans="1:21" x14ac:dyDescent="0.25">
      <c r="H1111" t="s">
        <v>118</v>
      </c>
    </row>
    <row r="1112" spans="1:21" x14ac:dyDescent="0.25">
      <c r="A1112">
        <v>553</v>
      </c>
      <c r="B1112">
        <v>7757</v>
      </c>
      <c r="C1112" t="s">
        <v>2089</v>
      </c>
      <c r="D1112" t="s">
        <v>26</v>
      </c>
      <c r="E1112" t="s">
        <v>48</v>
      </c>
      <c r="F1112" t="s">
        <v>2090</v>
      </c>
      <c r="G1112" t="str">
        <f>"201511004870"</f>
        <v>201511004870</v>
      </c>
      <c r="H1112" t="s">
        <v>1259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T1112">
        <v>2</v>
      </c>
      <c r="U1112" t="s">
        <v>1259</v>
      </c>
    </row>
    <row r="1113" spans="1:21" x14ac:dyDescent="0.25">
      <c r="H1113" t="s">
        <v>2091</v>
      </c>
    </row>
    <row r="1114" spans="1:21" x14ac:dyDescent="0.25">
      <c r="A1114">
        <v>554</v>
      </c>
      <c r="B1114">
        <v>10269</v>
      </c>
      <c r="C1114" t="s">
        <v>2092</v>
      </c>
      <c r="D1114" t="s">
        <v>385</v>
      </c>
      <c r="E1114" t="s">
        <v>38</v>
      </c>
      <c r="F1114" t="s">
        <v>2093</v>
      </c>
      <c r="G1114" t="str">
        <f>"201409000100"</f>
        <v>201409000100</v>
      </c>
      <c r="H1114" t="s">
        <v>2094</v>
      </c>
      <c r="I1114">
        <v>0</v>
      </c>
      <c r="J1114">
        <v>30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T1114">
        <v>2</v>
      </c>
      <c r="U1114" t="s">
        <v>2095</v>
      </c>
    </row>
    <row r="1115" spans="1:21" x14ac:dyDescent="0.25">
      <c r="H1115" t="s">
        <v>2096</v>
      </c>
    </row>
    <row r="1116" spans="1:21" x14ac:dyDescent="0.25">
      <c r="A1116">
        <v>555</v>
      </c>
      <c r="B1116">
        <v>1010</v>
      </c>
      <c r="C1116" t="s">
        <v>2097</v>
      </c>
      <c r="D1116" t="s">
        <v>14</v>
      </c>
      <c r="E1116" t="s">
        <v>442</v>
      </c>
      <c r="F1116" t="s">
        <v>2098</v>
      </c>
      <c r="G1116" t="str">
        <f>"00039592"</f>
        <v>00039592</v>
      </c>
      <c r="H1116" t="s">
        <v>2099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T1116">
        <v>2</v>
      </c>
      <c r="U1116" t="s">
        <v>2099</v>
      </c>
    </row>
    <row r="1117" spans="1:21" x14ac:dyDescent="0.25">
      <c r="H1117" t="s">
        <v>2100</v>
      </c>
    </row>
    <row r="1118" spans="1:21" x14ac:dyDescent="0.25">
      <c r="A1118">
        <v>556</v>
      </c>
      <c r="B1118">
        <v>5048</v>
      </c>
      <c r="C1118" t="s">
        <v>2101</v>
      </c>
      <c r="D1118" t="s">
        <v>850</v>
      </c>
      <c r="E1118" t="s">
        <v>222</v>
      </c>
      <c r="F1118" t="s">
        <v>2102</v>
      </c>
      <c r="G1118" t="str">
        <f>"201510000346"</f>
        <v>201510000346</v>
      </c>
      <c r="H1118">
        <v>660</v>
      </c>
      <c r="I1118">
        <v>150</v>
      </c>
      <c r="J1118">
        <v>30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T1118">
        <v>2</v>
      </c>
      <c r="U1118">
        <v>840</v>
      </c>
    </row>
    <row r="1119" spans="1:21" x14ac:dyDescent="0.25">
      <c r="H1119" t="s">
        <v>2103</v>
      </c>
    </row>
    <row r="1120" spans="1:21" x14ac:dyDescent="0.25">
      <c r="A1120">
        <v>557</v>
      </c>
      <c r="B1120">
        <v>5239</v>
      </c>
      <c r="C1120" t="s">
        <v>2104</v>
      </c>
      <c r="D1120" t="s">
        <v>179</v>
      </c>
      <c r="E1120" t="s">
        <v>38</v>
      </c>
      <c r="F1120" t="s">
        <v>2105</v>
      </c>
      <c r="G1120" t="str">
        <f>"201512004260"</f>
        <v>201512004260</v>
      </c>
      <c r="H1120">
        <v>836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T1120">
        <v>2</v>
      </c>
      <c r="U1120">
        <v>836</v>
      </c>
    </row>
    <row r="1121" spans="1:21" x14ac:dyDescent="0.25">
      <c r="H1121" t="s">
        <v>2106</v>
      </c>
    </row>
    <row r="1122" spans="1:21" x14ac:dyDescent="0.25">
      <c r="A1122">
        <v>558</v>
      </c>
      <c r="B1122">
        <v>4307</v>
      </c>
      <c r="C1122" t="s">
        <v>2107</v>
      </c>
      <c r="D1122" t="s">
        <v>14</v>
      </c>
      <c r="E1122" t="s">
        <v>468</v>
      </c>
      <c r="F1122" t="s">
        <v>2108</v>
      </c>
      <c r="G1122" t="str">
        <f>"201511017650"</f>
        <v>201511017650</v>
      </c>
      <c r="H1122">
        <v>836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T1122">
        <v>2</v>
      </c>
      <c r="U1122">
        <v>836</v>
      </c>
    </row>
    <row r="1123" spans="1:21" x14ac:dyDescent="0.25">
      <c r="H1123" t="s">
        <v>2109</v>
      </c>
    </row>
    <row r="1124" spans="1:21" x14ac:dyDescent="0.25">
      <c r="A1124">
        <v>559</v>
      </c>
      <c r="B1124">
        <v>343</v>
      </c>
      <c r="C1124" t="s">
        <v>2110</v>
      </c>
      <c r="D1124" t="s">
        <v>48</v>
      </c>
      <c r="E1124" t="s">
        <v>121</v>
      </c>
      <c r="F1124" t="s">
        <v>2111</v>
      </c>
      <c r="G1124" t="str">
        <f>"201601000523"</f>
        <v>201601000523</v>
      </c>
      <c r="H1124" t="s">
        <v>2112</v>
      </c>
      <c r="I1124">
        <v>150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T1124">
        <v>2</v>
      </c>
      <c r="U1124" t="s">
        <v>2113</v>
      </c>
    </row>
    <row r="1125" spans="1:21" x14ac:dyDescent="0.25">
      <c r="H1125" t="s">
        <v>2114</v>
      </c>
    </row>
    <row r="1126" spans="1:21" x14ac:dyDescent="0.25">
      <c r="A1126">
        <v>560</v>
      </c>
      <c r="B1126">
        <v>2720</v>
      </c>
      <c r="C1126" t="s">
        <v>2115</v>
      </c>
      <c r="D1126" t="s">
        <v>33</v>
      </c>
      <c r="E1126" t="s">
        <v>105</v>
      </c>
      <c r="F1126" t="s">
        <v>2116</v>
      </c>
      <c r="G1126" t="str">
        <f>"201511022585"</f>
        <v>201511022585</v>
      </c>
      <c r="H1126" t="s">
        <v>2117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T1126">
        <v>2</v>
      </c>
      <c r="U1126" t="s">
        <v>2117</v>
      </c>
    </row>
    <row r="1127" spans="1:21" x14ac:dyDescent="0.25">
      <c r="H1127" t="s">
        <v>2118</v>
      </c>
    </row>
    <row r="1128" spans="1:21" x14ac:dyDescent="0.25">
      <c r="A1128">
        <v>561</v>
      </c>
      <c r="B1128">
        <v>8748</v>
      </c>
      <c r="C1128" t="s">
        <v>2119</v>
      </c>
      <c r="D1128" t="s">
        <v>1155</v>
      </c>
      <c r="E1128" t="s">
        <v>20</v>
      </c>
      <c r="F1128" t="s">
        <v>2120</v>
      </c>
      <c r="G1128" t="str">
        <f>"201511041531"</f>
        <v>201511041531</v>
      </c>
      <c r="H1128" t="s">
        <v>1351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T1128">
        <v>2</v>
      </c>
      <c r="U1128" t="s">
        <v>1351</v>
      </c>
    </row>
    <row r="1129" spans="1:21" x14ac:dyDescent="0.25">
      <c r="H1129" t="s">
        <v>2121</v>
      </c>
    </row>
    <row r="1130" spans="1:21" x14ac:dyDescent="0.25">
      <c r="A1130">
        <v>562</v>
      </c>
      <c r="B1130">
        <v>7843</v>
      </c>
      <c r="C1130" t="s">
        <v>2122</v>
      </c>
      <c r="D1130" t="s">
        <v>222</v>
      </c>
      <c r="E1130" t="s">
        <v>559</v>
      </c>
      <c r="F1130" t="s">
        <v>2123</v>
      </c>
      <c r="G1130" t="str">
        <f>"201511024352"</f>
        <v>201511024352</v>
      </c>
      <c r="H1130" t="s">
        <v>1351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T1130">
        <v>2</v>
      </c>
      <c r="U1130" t="s">
        <v>1351</v>
      </c>
    </row>
    <row r="1131" spans="1:21" x14ac:dyDescent="0.25">
      <c r="H1131" t="s">
        <v>2124</v>
      </c>
    </row>
    <row r="1132" spans="1:21" x14ac:dyDescent="0.25">
      <c r="A1132">
        <v>563</v>
      </c>
      <c r="B1132">
        <v>541</v>
      </c>
      <c r="C1132" t="s">
        <v>2125</v>
      </c>
      <c r="D1132" t="s">
        <v>48</v>
      </c>
      <c r="E1132" t="s">
        <v>20</v>
      </c>
      <c r="F1132" t="s">
        <v>2126</v>
      </c>
      <c r="G1132" t="str">
        <f>"201012000008"</f>
        <v>201012000008</v>
      </c>
      <c r="H1132">
        <v>825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T1132">
        <v>2</v>
      </c>
      <c r="U1132">
        <v>825</v>
      </c>
    </row>
    <row r="1133" spans="1:21" x14ac:dyDescent="0.25">
      <c r="H1133" t="s">
        <v>2127</v>
      </c>
    </row>
    <row r="1134" spans="1:21" x14ac:dyDescent="0.25">
      <c r="A1134">
        <v>564</v>
      </c>
      <c r="B1134">
        <v>7482</v>
      </c>
      <c r="C1134" t="s">
        <v>1056</v>
      </c>
      <c r="D1134" t="s">
        <v>681</v>
      </c>
      <c r="E1134" t="s">
        <v>311</v>
      </c>
      <c r="F1134" t="s">
        <v>2128</v>
      </c>
      <c r="G1134" t="str">
        <f>"00027065"</f>
        <v>00027065</v>
      </c>
      <c r="H1134">
        <v>825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T1134">
        <v>2</v>
      </c>
      <c r="U1134">
        <v>825</v>
      </c>
    </row>
    <row r="1135" spans="1:21" x14ac:dyDescent="0.25">
      <c r="H1135" t="s">
        <v>2129</v>
      </c>
    </row>
    <row r="1136" spans="1:21" x14ac:dyDescent="0.25">
      <c r="A1136">
        <v>565</v>
      </c>
      <c r="B1136">
        <v>8462</v>
      </c>
      <c r="C1136" t="s">
        <v>2130</v>
      </c>
      <c r="D1136" t="s">
        <v>14</v>
      </c>
      <c r="E1136" t="s">
        <v>501</v>
      </c>
      <c r="F1136" t="s">
        <v>2131</v>
      </c>
      <c r="G1136" t="str">
        <f>"00038729"</f>
        <v>00038729</v>
      </c>
      <c r="H1136">
        <v>825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T1136">
        <v>2</v>
      </c>
      <c r="U1136">
        <v>825</v>
      </c>
    </row>
    <row r="1137" spans="1:21" x14ac:dyDescent="0.25">
      <c r="H1137" t="s">
        <v>2132</v>
      </c>
    </row>
    <row r="1138" spans="1:21" x14ac:dyDescent="0.25">
      <c r="A1138">
        <v>566</v>
      </c>
      <c r="B1138">
        <v>4064</v>
      </c>
      <c r="C1138" t="s">
        <v>2133</v>
      </c>
      <c r="D1138" t="s">
        <v>14</v>
      </c>
      <c r="E1138" t="s">
        <v>1430</v>
      </c>
      <c r="F1138" t="s">
        <v>2134</v>
      </c>
      <c r="G1138" t="str">
        <f>"00073181"</f>
        <v>00073181</v>
      </c>
      <c r="H1138">
        <v>825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T1138">
        <v>2</v>
      </c>
      <c r="U1138">
        <v>825</v>
      </c>
    </row>
    <row r="1139" spans="1:21" x14ac:dyDescent="0.25">
      <c r="H1139" t="s">
        <v>2135</v>
      </c>
    </row>
    <row r="1140" spans="1:21" x14ac:dyDescent="0.25">
      <c r="A1140">
        <v>567</v>
      </c>
      <c r="B1140">
        <v>6094</v>
      </c>
      <c r="C1140" t="s">
        <v>2136</v>
      </c>
      <c r="D1140" t="s">
        <v>196</v>
      </c>
      <c r="E1140" t="s">
        <v>48</v>
      </c>
      <c r="F1140" t="s">
        <v>2137</v>
      </c>
      <c r="G1140" t="str">
        <f>"201511028764"</f>
        <v>201511028764</v>
      </c>
      <c r="H1140">
        <v>825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T1140">
        <v>2</v>
      </c>
      <c r="U1140">
        <v>825</v>
      </c>
    </row>
    <row r="1141" spans="1:21" x14ac:dyDescent="0.25">
      <c r="H1141" t="s">
        <v>2138</v>
      </c>
    </row>
    <row r="1142" spans="1:21" x14ac:dyDescent="0.25">
      <c r="A1142">
        <v>568</v>
      </c>
      <c r="B1142">
        <v>8406</v>
      </c>
      <c r="C1142" t="s">
        <v>2139</v>
      </c>
      <c r="D1142" t="s">
        <v>2140</v>
      </c>
      <c r="E1142" t="s">
        <v>2141</v>
      </c>
      <c r="F1142" t="s">
        <v>2142</v>
      </c>
      <c r="G1142" t="str">
        <f>"201511030927"</f>
        <v>201511030927</v>
      </c>
      <c r="H1142">
        <v>825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T1142">
        <v>2</v>
      </c>
      <c r="U1142">
        <v>825</v>
      </c>
    </row>
    <row r="1143" spans="1:21" x14ac:dyDescent="0.25">
      <c r="H1143" t="s">
        <v>2143</v>
      </c>
    </row>
    <row r="1144" spans="1:21" x14ac:dyDescent="0.25">
      <c r="A1144">
        <v>569</v>
      </c>
      <c r="B1144">
        <v>2395</v>
      </c>
      <c r="C1144" t="s">
        <v>2144</v>
      </c>
      <c r="D1144" t="s">
        <v>14</v>
      </c>
      <c r="E1144" t="s">
        <v>20</v>
      </c>
      <c r="F1144" t="s">
        <v>2145</v>
      </c>
      <c r="G1144" t="str">
        <f>"00029398"</f>
        <v>00029398</v>
      </c>
      <c r="H1144">
        <v>825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T1144">
        <v>2</v>
      </c>
      <c r="U1144">
        <v>825</v>
      </c>
    </row>
    <row r="1145" spans="1:21" x14ac:dyDescent="0.25">
      <c r="H1145" t="s">
        <v>118</v>
      </c>
    </row>
    <row r="1146" spans="1:21" x14ac:dyDescent="0.25">
      <c r="A1146">
        <v>570</v>
      </c>
      <c r="B1146">
        <v>1461</v>
      </c>
      <c r="C1146" t="s">
        <v>2146</v>
      </c>
      <c r="D1146" t="s">
        <v>133</v>
      </c>
      <c r="E1146" t="s">
        <v>2147</v>
      </c>
      <c r="F1146" t="s">
        <v>2148</v>
      </c>
      <c r="G1146" t="str">
        <f>"00067655"</f>
        <v>00067655</v>
      </c>
      <c r="H1146">
        <v>770</v>
      </c>
      <c r="I1146">
        <v>0</v>
      </c>
      <c r="J1146">
        <v>50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T1146">
        <v>2</v>
      </c>
      <c r="U1146">
        <v>820</v>
      </c>
    </row>
    <row r="1147" spans="1:21" x14ac:dyDescent="0.25">
      <c r="H1147" t="s">
        <v>2149</v>
      </c>
    </row>
    <row r="1148" spans="1:21" x14ac:dyDescent="0.25">
      <c r="A1148">
        <v>571</v>
      </c>
      <c r="B1148">
        <v>9680</v>
      </c>
      <c r="C1148" t="s">
        <v>2150</v>
      </c>
      <c r="D1148" t="s">
        <v>754</v>
      </c>
      <c r="E1148" t="s">
        <v>48</v>
      </c>
      <c r="F1148" t="s">
        <v>2151</v>
      </c>
      <c r="G1148" t="str">
        <f>"00094385"</f>
        <v>00094385</v>
      </c>
      <c r="H1148">
        <v>770</v>
      </c>
      <c r="I1148">
        <v>0</v>
      </c>
      <c r="J1148">
        <v>50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T1148">
        <v>2</v>
      </c>
      <c r="U1148">
        <v>820</v>
      </c>
    </row>
    <row r="1149" spans="1:21" x14ac:dyDescent="0.25">
      <c r="H1149" t="s">
        <v>2152</v>
      </c>
    </row>
    <row r="1150" spans="1:21" x14ac:dyDescent="0.25">
      <c r="A1150">
        <v>572</v>
      </c>
      <c r="B1150">
        <v>3326</v>
      </c>
      <c r="C1150" t="s">
        <v>2153</v>
      </c>
      <c r="D1150" t="s">
        <v>850</v>
      </c>
      <c r="E1150" t="s">
        <v>223</v>
      </c>
      <c r="F1150" t="s">
        <v>2154</v>
      </c>
      <c r="G1150" t="str">
        <f>"201511037557"</f>
        <v>201511037557</v>
      </c>
      <c r="H1150">
        <v>638</v>
      </c>
      <c r="I1150">
        <v>150</v>
      </c>
      <c r="J1150">
        <v>30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T1150">
        <v>2</v>
      </c>
      <c r="U1150">
        <v>818</v>
      </c>
    </row>
    <row r="1151" spans="1:21" x14ac:dyDescent="0.25">
      <c r="H1151" t="s">
        <v>2155</v>
      </c>
    </row>
    <row r="1152" spans="1:21" x14ac:dyDescent="0.25">
      <c r="A1152">
        <v>573</v>
      </c>
      <c r="B1152">
        <v>8753</v>
      </c>
      <c r="C1152" t="s">
        <v>2156</v>
      </c>
      <c r="D1152" t="s">
        <v>850</v>
      </c>
      <c r="E1152" t="s">
        <v>38</v>
      </c>
      <c r="F1152" t="s">
        <v>2157</v>
      </c>
      <c r="G1152" t="str">
        <f>"00024418"</f>
        <v>00024418</v>
      </c>
      <c r="H1152" t="s">
        <v>2158</v>
      </c>
      <c r="I1152">
        <v>0</v>
      </c>
      <c r="J1152">
        <v>30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T1152">
        <v>2</v>
      </c>
      <c r="U1152" t="s">
        <v>2159</v>
      </c>
    </row>
    <row r="1153" spans="1:21" x14ac:dyDescent="0.25">
      <c r="H1153" t="s">
        <v>2160</v>
      </c>
    </row>
    <row r="1154" spans="1:21" x14ac:dyDescent="0.25">
      <c r="A1154">
        <v>574</v>
      </c>
      <c r="B1154">
        <v>5960</v>
      </c>
      <c r="C1154" t="s">
        <v>2161</v>
      </c>
      <c r="D1154" t="s">
        <v>551</v>
      </c>
      <c r="E1154" t="s">
        <v>2162</v>
      </c>
      <c r="F1154" t="s">
        <v>2163</v>
      </c>
      <c r="G1154" t="str">
        <f>"00036971"</f>
        <v>00036971</v>
      </c>
      <c r="H1154" t="s">
        <v>2164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T1154">
        <v>2</v>
      </c>
      <c r="U1154" t="s">
        <v>2164</v>
      </c>
    </row>
    <row r="1155" spans="1:21" x14ac:dyDescent="0.25">
      <c r="H1155" t="s">
        <v>2165</v>
      </c>
    </row>
    <row r="1156" spans="1:21" x14ac:dyDescent="0.25">
      <c r="A1156">
        <v>575</v>
      </c>
      <c r="B1156">
        <v>439</v>
      </c>
      <c r="C1156" t="s">
        <v>2166</v>
      </c>
      <c r="D1156" t="s">
        <v>93</v>
      </c>
      <c r="E1156" t="s">
        <v>222</v>
      </c>
      <c r="F1156" t="s">
        <v>2167</v>
      </c>
      <c r="G1156" t="str">
        <f>"201511007567"</f>
        <v>201511007567</v>
      </c>
      <c r="H1156">
        <v>814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T1156">
        <v>2</v>
      </c>
      <c r="U1156">
        <v>814</v>
      </c>
    </row>
    <row r="1157" spans="1:21" x14ac:dyDescent="0.25">
      <c r="H1157" t="s">
        <v>2168</v>
      </c>
    </row>
    <row r="1158" spans="1:21" x14ac:dyDescent="0.25">
      <c r="A1158">
        <v>576</v>
      </c>
      <c r="B1158">
        <v>6914</v>
      </c>
      <c r="C1158" t="s">
        <v>2169</v>
      </c>
      <c r="D1158" t="s">
        <v>2170</v>
      </c>
      <c r="E1158" t="s">
        <v>20</v>
      </c>
      <c r="F1158" t="s">
        <v>2171</v>
      </c>
      <c r="G1158" t="str">
        <f>"201510004988"</f>
        <v>201510004988</v>
      </c>
      <c r="H1158">
        <v>814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T1158">
        <v>2</v>
      </c>
      <c r="U1158">
        <v>814</v>
      </c>
    </row>
    <row r="1159" spans="1:21" x14ac:dyDescent="0.25">
      <c r="H1159" t="s">
        <v>2172</v>
      </c>
    </row>
    <row r="1160" spans="1:21" x14ac:dyDescent="0.25">
      <c r="A1160">
        <v>577</v>
      </c>
      <c r="B1160">
        <v>9080</v>
      </c>
      <c r="C1160" t="s">
        <v>2173</v>
      </c>
      <c r="D1160" t="s">
        <v>2055</v>
      </c>
      <c r="E1160" t="s">
        <v>1390</v>
      </c>
      <c r="F1160" t="s">
        <v>2174</v>
      </c>
      <c r="G1160" t="str">
        <f>"00080018"</f>
        <v>00080018</v>
      </c>
      <c r="H1160">
        <v>814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T1160">
        <v>2</v>
      </c>
      <c r="U1160">
        <v>814</v>
      </c>
    </row>
    <row r="1161" spans="1:21" x14ac:dyDescent="0.25">
      <c r="H1161" t="s">
        <v>1960</v>
      </c>
    </row>
    <row r="1162" spans="1:21" x14ac:dyDescent="0.25">
      <c r="A1162">
        <v>578</v>
      </c>
      <c r="B1162">
        <v>7762</v>
      </c>
      <c r="C1162" t="s">
        <v>2175</v>
      </c>
      <c r="D1162" t="s">
        <v>72</v>
      </c>
      <c r="E1162" t="s">
        <v>20</v>
      </c>
      <c r="F1162" t="s">
        <v>2176</v>
      </c>
      <c r="G1162" t="str">
        <f>"00029498"</f>
        <v>00029498</v>
      </c>
      <c r="H1162" t="s">
        <v>2177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T1162">
        <v>2</v>
      </c>
      <c r="U1162" t="s">
        <v>2177</v>
      </c>
    </row>
    <row r="1163" spans="1:21" x14ac:dyDescent="0.25">
      <c r="H1163" t="s">
        <v>2178</v>
      </c>
    </row>
    <row r="1164" spans="1:21" x14ac:dyDescent="0.25">
      <c r="A1164">
        <v>579</v>
      </c>
      <c r="B1164">
        <v>3591</v>
      </c>
      <c r="C1164" t="s">
        <v>2179</v>
      </c>
      <c r="D1164" t="s">
        <v>555</v>
      </c>
      <c r="E1164" t="s">
        <v>20</v>
      </c>
      <c r="F1164" t="s">
        <v>2180</v>
      </c>
      <c r="G1164" t="str">
        <f>"201512000264"</f>
        <v>201512000264</v>
      </c>
      <c r="H1164" t="s">
        <v>2177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T1164">
        <v>2</v>
      </c>
      <c r="U1164" t="s">
        <v>2177</v>
      </c>
    </row>
    <row r="1165" spans="1:21" x14ac:dyDescent="0.25">
      <c r="H1165" t="s">
        <v>2181</v>
      </c>
    </row>
    <row r="1166" spans="1:21" x14ac:dyDescent="0.25">
      <c r="A1166">
        <v>580</v>
      </c>
      <c r="B1166">
        <v>3859</v>
      </c>
      <c r="C1166" t="s">
        <v>2182</v>
      </c>
      <c r="D1166" t="s">
        <v>2183</v>
      </c>
      <c r="E1166" t="s">
        <v>20</v>
      </c>
      <c r="F1166" t="s">
        <v>2184</v>
      </c>
      <c r="G1166" t="str">
        <f>"00037827"</f>
        <v>00037827</v>
      </c>
      <c r="H1166" t="s">
        <v>1308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T1166">
        <v>2</v>
      </c>
      <c r="U1166" t="s">
        <v>1308</v>
      </c>
    </row>
    <row r="1167" spans="1:21" x14ac:dyDescent="0.25">
      <c r="H1167" t="s">
        <v>2185</v>
      </c>
    </row>
    <row r="1168" spans="1:21" x14ac:dyDescent="0.25">
      <c r="A1168">
        <v>581</v>
      </c>
      <c r="B1168">
        <v>6797</v>
      </c>
      <c r="C1168" t="s">
        <v>2186</v>
      </c>
      <c r="D1168" t="s">
        <v>26</v>
      </c>
      <c r="E1168" t="s">
        <v>121</v>
      </c>
      <c r="F1168" t="s">
        <v>2187</v>
      </c>
      <c r="G1168" t="str">
        <f>"00088935"</f>
        <v>00088935</v>
      </c>
      <c r="H1168" t="s">
        <v>1308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T1168">
        <v>2</v>
      </c>
      <c r="U1168" t="s">
        <v>1308</v>
      </c>
    </row>
    <row r="1169" spans="1:21" x14ac:dyDescent="0.25">
      <c r="H1169" t="s">
        <v>2188</v>
      </c>
    </row>
    <row r="1170" spans="1:21" x14ac:dyDescent="0.25">
      <c r="A1170">
        <v>582</v>
      </c>
      <c r="B1170">
        <v>6182</v>
      </c>
      <c r="C1170" t="s">
        <v>2189</v>
      </c>
      <c r="D1170" t="s">
        <v>82</v>
      </c>
      <c r="E1170" t="s">
        <v>186</v>
      </c>
      <c r="F1170" t="s">
        <v>2190</v>
      </c>
      <c r="G1170" t="str">
        <f>"00086875"</f>
        <v>00086875</v>
      </c>
      <c r="H1170" t="s">
        <v>2191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T1170">
        <v>2</v>
      </c>
      <c r="U1170" t="s">
        <v>2191</v>
      </c>
    </row>
    <row r="1171" spans="1:21" x14ac:dyDescent="0.25">
      <c r="H1171" t="s">
        <v>2192</v>
      </c>
    </row>
    <row r="1172" spans="1:21" x14ac:dyDescent="0.25">
      <c r="A1172">
        <v>583</v>
      </c>
      <c r="B1172">
        <v>817</v>
      </c>
      <c r="C1172" t="s">
        <v>641</v>
      </c>
      <c r="D1172" t="s">
        <v>14</v>
      </c>
      <c r="E1172" t="s">
        <v>217</v>
      </c>
      <c r="F1172" t="s">
        <v>2193</v>
      </c>
      <c r="G1172" t="str">
        <f>"201511041015"</f>
        <v>201511041015</v>
      </c>
      <c r="H1172" t="s">
        <v>2194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T1172">
        <v>3</v>
      </c>
      <c r="U1172" t="s">
        <v>2194</v>
      </c>
    </row>
    <row r="1173" spans="1:21" x14ac:dyDescent="0.25">
      <c r="H1173" t="s">
        <v>2195</v>
      </c>
    </row>
    <row r="1174" spans="1:21" x14ac:dyDescent="0.25">
      <c r="A1174">
        <v>584</v>
      </c>
      <c r="B1174">
        <v>2996</v>
      </c>
      <c r="C1174" t="s">
        <v>2196</v>
      </c>
      <c r="D1174" t="s">
        <v>2197</v>
      </c>
      <c r="E1174" t="s">
        <v>20</v>
      </c>
      <c r="F1174" t="s">
        <v>2198</v>
      </c>
      <c r="G1174" t="str">
        <f>"00068917"</f>
        <v>00068917</v>
      </c>
      <c r="H1174">
        <v>803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T1174">
        <v>2</v>
      </c>
      <c r="U1174">
        <v>803</v>
      </c>
    </row>
    <row r="1175" spans="1:21" x14ac:dyDescent="0.25">
      <c r="H1175" t="s">
        <v>2199</v>
      </c>
    </row>
    <row r="1176" spans="1:21" x14ac:dyDescent="0.25">
      <c r="A1176">
        <v>585</v>
      </c>
      <c r="B1176">
        <v>751</v>
      </c>
      <c r="C1176" t="s">
        <v>2200</v>
      </c>
      <c r="D1176" t="s">
        <v>288</v>
      </c>
      <c r="E1176" t="s">
        <v>222</v>
      </c>
      <c r="F1176" t="s">
        <v>2201</v>
      </c>
      <c r="G1176" t="str">
        <f>"201511025805"</f>
        <v>201511025805</v>
      </c>
      <c r="H1176">
        <v>803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T1176">
        <v>2</v>
      </c>
      <c r="U1176">
        <v>803</v>
      </c>
    </row>
    <row r="1177" spans="1:21" x14ac:dyDescent="0.25">
      <c r="H1177" t="s">
        <v>2202</v>
      </c>
    </row>
    <row r="1178" spans="1:21" x14ac:dyDescent="0.25">
      <c r="A1178">
        <v>586</v>
      </c>
      <c r="B1178">
        <v>1385</v>
      </c>
      <c r="C1178" t="s">
        <v>2203</v>
      </c>
      <c r="D1178" t="s">
        <v>600</v>
      </c>
      <c r="E1178" t="s">
        <v>755</v>
      </c>
      <c r="F1178" t="s">
        <v>2204</v>
      </c>
      <c r="G1178" t="str">
        <f>"201511027381"</f>
        <v>201511027381</v>
      </c>
      <c r="H1178">
        <v>803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T1178">
        <v>2</v>
      </c>
      <c r="U1178">
        <v>803</v>
      </c>
    </row>
    <row r="1179" spans="1:21" x14ac:dyDescent="0.25">
      <c r="H1179" t="s">
        <v>2205</v>
      </c>
    </row>
    <row r="1180" spans="1:21" x14ac:dyDescent="0.25">
      <c r="A1180">
        <v>587</v>
      </c>
      <c r="B1180">
        <v>3999</v>
      </c>
      <c r="C1180" t="s">
        <v>2206</v>
      </c>
      <c r="D1180" t="s">
        <v>26</v>
      </c>
      <c r="E1180" t="s">
        <v>501</v>
      </c>
      <c r="F1180" t="s">
        <v>2207</v>
      </c>
      <c r="G1180" t="str">
        <f>"201511029925"</f>
        <v>201511029925</v>
      </c>
      <c r="H1180">
        <v>770</v>
      </c>
      <c r="I1180">
        <v>0</v>
      </c>
      <c r="J1180">
        <v>30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T1180">
        <v>3</v>
      </c>
      <c r="U1180">
        <v>800</v>
      </c>
    </row>
    <row r="1181" spans="1:21" x14ac:dyDescent="0.25">
      <c r="H1181" t="s">
        <v>2208</v>
      </c>
    </row>
    <row r="1182" spans="1:21" x14ac:dyDescent="0.25">
      <c r="A1182">
        <v>588</v>
      </c>
      <c r="B1182">
        <v>3366</v>
      </c>
      <c r="C1182" t="s">
        <v>2209</v>
      </c>
      <c r="D1182" t="s">
        <v>42</v>
      </c>
      <c r="E1182" t="s">
        <v>20</v>
      </c>
      <c r="F1182" t="s">
        <v>2210</v>
      </c>
      <c r="G1182" t="str">
        <f>"00017797"</f>
        <v>00017797</v>
      </c>
      <c r="H1182">
        <v>770</v>
      </c>
      <c r="I1182">
        <v>0</v>
      </c>
      <c r="J1182">
        <v>30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T1182">
        <v>2</v>
      </c>
      <c r="U1182">
        <v>800</v>
      </c>
    </row>
    <row r="1183" spans="1:21" x14ac:dyDescent="0.25">
      <c r="H1183" t="s">
        <v>2211</v>
      </c>
    </row>
    <row r="1184" spans="1:21" x14ac:dyDescent="0.25">
      <c r="A1184">
        <v>589</v>
      </c>
      <c r="B1184">
        <v>4287</v>
      </c>
      <c r="C1184" t="s">
        <v>2212</v>
      </c>
      <c r="D1184" t="s">
        <v>72</v>
      </c>
      <c r="E1184" t="s">
        <v>15</v>
      </c>
      <c r="F1184" t="s">
        <v>2213</v>
      </c>
      <c r="G1184" t="str">
        <f>"00092295"</f>
        <v>00092295</v>
      </c>
      <c r="H1184" t="s">
        <v>2214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T1184">
        <v>2</v>
      </c>
      <c r="U1184" t="s">
        <v>2214</v>
      </c>
    </row>
    <row r="1185" spans="1:21" x14ac:dyDescent="0.25">
      <c r="H1185" t="s">
        <v>2215</v>
      </c>
    </row>
    <row r="1186" spans="1:21" x14ac:dyDescent="0.25">
      <c r="A1186">
        <v>590</v>
      </c>
      <c r="B1186">
        <v>2020</v>
      </c>
      <c r="C1186" t="s">
        <v>2216</v>
      </c>
      <c r="D1186" t="s">
        <v>2217</v>
      </c>
      <c r="E1186" t="s">
        <v>2218</v>
      </c>
      <c r="F1186" t="s">
        <v>2219</v>
      </c>
      <c r="G1186" t="str">
        <f>"00080292"</f>
        <v>00080292</v>
      </c>
      <c r="H1186" t="s">
        <v>2214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T1186">
        <v>2</v>
      </c>
      <c r="U1186" t="s">
        <v>2214</v>
      </c>
    </row>
    <row r="1187" spans="1:21" x14ac:dyDescent="0.25">
      <c r="H1187" t="s">
        <v>2220</v>
      </c>
    </row>
    <row r="1188" spans="1:21" x14ac:dyDescent="0.25">
      <c r="A1188">
        <v>591</v>
      </c>
      <c r="B1188">
        <v>9904</v>
      </c>
      <c r="C1188" t="s">
        <v>2221</v>
      </c>
      <c r="D1188" t="s">
        <v>315</v>
      </c>
      <c r="E1188" t="s">
        <v>56</v>
      </c>
      <c r="F1188" t="s">
        <v>2222</v>
      </c>
      <c r="G1188" t="str">
        <f>"201511029782"</f>
        <v>201511029782</v>
      </c>
      <c r="H1188" t="s">
        <v>1531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T1188">
        <v>2</v>
      </c>
      <c r="U1188" t="s">
        <v>1531</v>
      </c>
    </row>
    <row r="1189" spans="1:21" x14ac:dyDescent="0.25">
      <c r="H1189" t="s">
        <v>2223</v>
      </c>
    </row>
    <row r="1190" spans="1:21" x14ac:dyDescent="0.25">
      <c r="A1190">
        <v>592</v>
      </c>
      <c r="B1190">
        <v>1256</v>
      </c>
      <c r="C1190" t="s">
        <v>2224</v>
      </c>
      <c r="D1190" t="s">
        <v>881</v>
      </c>
      <c r="E1190" t="s">
        <v>134</v>
      </c>
      <c r="F1190" t="s">
        <v>2225</v>
      </c>
      <c r="G1190" t="str">
        <f>"201511023392"</f>
        <v>201511023392</v>
      </c>
      <c r="H1190">
        <v>792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T1190">
        <v>2</v>
      </c>
      <c r="U1190">
        <v>792</v>
      </c>
    </row>
    <row r="1191" spans="1:21" x14ac:dyDescent="0.25">
      <c r="H1191" t="s">
        <v>2226</v>
      </c>
    </row>
    <row r="1192" spans="1:21" x14ac:dyDescent="0.25">
      <c r="A1192">
        <v>593</v>
      </c>
      <c r="B1192">
        <v>1768</v>
      </c>
      <c r="C1192" t="s">
        <v>2227</v>
      </c>
      <c r="D1192" t="s">
        <v>33</v>
      </c>
      <c r="E1192" t="s">
        <v>463</v>
      </c>
      <c r="F1192" t="s">
        <v>2228</v>
      </c>
      <c r="G1192" t="str">
        <f>"201511033480"</f>
        <v>201511033480</v>
      </c>
      <c r="H1192" t="s">
        <v>2158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T1192">
        <v>2</v>
      </c>
      <c r="U1192" t="s">
        <v>2158</v>
      </c>
    </row>
    <row r="1193" spans="1:21" x14ac:dyDescent="0.25">
      <c r="H1193" t="s">
        <v>2229</v>
      </c>
    </row>
    <row r="1194" spans="1:21" x14ac:dyDescent="0.25">
      <c r="A1194">
        <v>594</v>
      </c>
      <c r="B1194">
        <v>6522</v>
      </c>
      <c r="C1194" t="s">
        <v>2230</v>
      </c>
      <c r="D1194" t="s">
        <v>38</v>
      </c>
      <c r="E1194" t="s">
        <v>442</v>
      </c>
      <c r="F1194" t="s">
        <v>2231</v>
      </c>
      <c r="G1194" t="str">
        <f>"201511043509"</f>
        <v>201511043509</v>
      </c>
      <c r="H1194" t="s">
        <v>2158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T1194">
        <v>2</v>
      </c>
      <c r="U1194" t="s">
        <v>2158</v>
      </c>
    </row>
    <row r="1195" spans="1:21" x14ac:dyDescent="0.25">
      <c r="H1195" t="s">
        <v>2232</v>
      </c>
    </row>
    <row r="1196" spans="1:21" x14ac:dyDescent="0.25">
      <c r="A1196">
        <v>595</v>
      </c>
      <c r="B1196">
        <v>636</v>
      </c>
      <c r="C1196" t="s">
        <v>2233</v>
      </c>
      <c r="D1196" t="s">
        <v>133</v>
      </c>
      <c r="E1196" t="s">
        <v>371</v>
      </c>
      <c r="F1196" t="s">
        <v>2234</v>
      </c>
      <c r="G1196" t="str">
        <f>"00021995"</f>
        <v>00021995</v>
      </c>
      <c r="H1196" t="s">
        <v>2158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T1196">
        <v>2</v>
      </c>
      <c r="U1196" t="s">
        <v>2158</v>
      </c>
    </row>
    <row r="1197" spans="1:21" x14ac:dyDescent="0.25">
      <c r="H1197" t="s">
        <v>2235</v>
      </c>
    </row>
    <row r="1198" spans="1:21" x14ac:dyDescent="0.25">
      <c r="A1198">
        <v>596</v>
      </c>
      <c r="B1198">
        <v>1306</v>
      </c>
      <c r="C1198" t="s">
        <v>321</v>
      </c>
      <c r="D1198" t="s">
        <v>190</v>
      </c>
      <c r="E1198" t="s">
        <v>179</v>
      </c>
      <c r="F1198" t="s">
        <v>2236</v>
      </c>
      <c r="G1198" t="str">
        <f>"00076296"</f>
        <v>00076296</v>
      </c>
      <c r="H1198" t="s">
        <v>2237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T1198">
        <v>2</v>
      </c>
      <c r="U1198" t="s">
        <v>2237</v>
      </c>
    </row>
    <row r="1199" spans="1:21" x14ac:dyDescent="0.25">
      <c r="H1199" t="s">
        <v>2238</v>
      </c>
    </row>
    <row r="1200" spans="1:21" x14ac:dyDescent="0.25">
      <c r="A1200">
        <v>597</v>
      </c>
      <c r="B1200">
        <v>677</v>
      </c>
      <c r="C1200" t="s">
        <v>2239</v>
      </c>
      <c r="D1200" t="s">
        <v>42</v>
      </c>
      <c r="E1200" t="s">
        <v>2240</v>
      </c>
      <c r="F1200" t="s">
        <v>2241</v>
      </c>
      <c r="G1200" t="str">
        <f>"00022085"</f>
        <v>00022085</v>
      </c>
      <c r="H1200">
        <v>605</v>
      </c>
      <c r="I1200">
        <v>150</v>
      </c>
      <c r="J1200">
        <v>30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T1200">
        <v>2</v>
      </c>
      <c r="U1200">
        <v>785</v>
      </c>
    </row>
    <row r="1201" spans="1:21" x14ac:dyDescent="0.25">
      <c r="H1201" t="s">
        <v>2242</v>
      </c>
    </row>
    <row r="1202" spans="1:21" x14ac:dyDescent="0.25">
      <c r="A1202">
        <v>598</v>
      </c>
      <c r="B1202">
        <v>8474</v>
      </c>
      <c r="C1202" t="s">
        <v>2243</v>
      </c>
      <c r="D1202" t="s">
        <v>14</v>
      </c>
      <c r="E1202" t="s">
        <v>34</v>
      </c>
      <c r="F1202" t="s">
        <v>2244</v>
      </c>
      <c r="G1202" t="str">
        <f>"00041269"</f>
        <v>00041269</v>
      </c>
      <c r="H1202" t="s">
        <v>2245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T1202">
        <v>2</v>
      </c>
      <c r="U1202" t="s">
        <v>2245</v>
      </c>
    </row>
    <row r="1203" spans="1:21" x14ac:dyDescent="0.25">
      <c r="H1203" t="s">
        <v>2246</v>
      </c>
    </row>
    <row r="1204" spans="1:21" x14ac:dyDescent="0.25">
      <c r="A1204">
        <v>599</v>
      </c>
      <c r="B1204">
        <v>5633</v>
      </c>
      <c r="C1204" t="s">
        <v>2247</v>
      </c>
      <c r="D1204" t="s">
        <v>2248</v>
      </c>
      <c r="E1204" t="s">
        <v>20</v>
      </c>
      <c r="F1204" t="s">
        <v>2249</v>
      </c>
      <c r="G1204" t="str">
        <f>"00043085"</f>
        <v>00043085</v>
      </c>
      <c r="H1204">
        <v>781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T1204">
        <v>2</v>
      </c>
      <c r="U1204">
        <v>781</v>
      </c>
    </row>
    <row r="1205" spans="1:21" x14ac:dyDescent="0.25">
      <c r="H1205" t="s">
        <v>2250</v>
      </c>
    </row>
    <row r="1206" spans="1:21" x14ac:dyDescent="0.25">
      <c r="A1206">
        <v>600</v>
      </c>
      <c r="B1206">
        <v>3998</v>
      </c>
      <c r="C1206" t="s">
        <v>2251</v>
      </c>
      <c r="D1206" t="s">
        <v>1291</v>
      </c>
      <c r="E1206" t="s">
        <v>2252</v>
      </c>
      <c r="F1206" t="s">
        <v>2253</v>
      </c>
      <c r="G1206" t="str">
        <f>"00045692"</f>
        <v>00045692</v>
      </c>
      <c r="H1206">
        <v>781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T1206">
        <v>2</v>
      </c>
      <c r="U1206">
        <v>781</v>
      </c>
    </row>
    <row r="1207" spans="1:21" x14ac:dyDescent="0.25">
      <c r="H1207">
        <v>815</v>
      </c>
    </row>
    <row r="1208" spans="1:21" x14ac:dyDescent="0.25">
      <c r="A1208">
        <v>601</v>
      </c>
      <c r="B1208">
        <v>312</v>
      </c>
      <c r="C1208" t="s">
        <v>2254</v>
      </c>
      <c r="D1208" t="s">
        <v>2255</v>
      </c>
      <c r="E1208" t="s">
        <v>1292</v>
      </c>
      <c r="F1208" t="s">
        <v>2256</v>
      </c>
      <c r="G1208" t="str">
        <f>"00022273"</f>
        <v>00022273</v>
      </c>
      <c r="H1208">
        <v>781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T1208">
        <v>2</v>
      </c>
      <c r="U1208">
        <v>781</v>
      </c>
    </row>
    <row r="1209" spans="1:21" x14ac:dyDescent="0.25">
      <c r="H1209" t="s">
        <v>2257</v>
      </c>
    </row>
    <row r="1210" spans="1:21" x14ac:dyDescent="0.25">
      <c r="A1210">
        <v>602</v>
      </c>
      <c r="B1210">
        <v>5342</v>
      </c>
      <c r="C1210" t="s">
        <v>2258</v>
      </c>
      <c r="D1210" t="s">
        <v>2259</v>
      </c>
      <c r="E1210" t="s">
        <v>20</v>
      </c>
      <c r="F1210" t="s">
        <v>2260</v>
      </c>
      <c r="G1210" t="str">
        <f>"00048219"</f>
        <v>00048219</v>
      </c>
      <c r="H1210">
        <v>781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T1210">
        <v>2</v>
      </c>
      <c r="U1210">
        <v>781</v>
      </c>
    </row>
    <row r="1211" spans="1:21" x14ac:dyDescent="0.25">
      <c r="H1211" t="s">
        <v>2261</v>
      </c>
    </row>
    <row r="1212" spans="1:21" x14ac:dyDescent="0.25">
      <c r="A1212">
        <v>603</v>
      </c>
      <c r="B1212">
        <v>1352</v>
      </c>
      <c r="C1212" t="s">
        <v>2262</v>
      </c>
      <c r="D1212" t="s">
        <v>26</v>
      </c>
      <c r="E1212" t="s">
        <v>100</v>
      </c>
      <c r="F1212" t="s">
        <v>2263</v>
      </c>
      <c r="G1212" t="str">
        <f>"00021092"</f>
        <v>00021092</v>
      </c>
      <c r="H1212">
        <v>781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T1212">
        <v>2</v>
      </c>
      <c r="U1212">
        <v>781</v>
      </c>
    </row>
    <row r="1213" spans="1:21" x14ac:dyDescent="0.25">
      <c r="H1213" t="s">
        <v>2264</v>
      </c>
    </row>
    <row r="1214" spans="1:21" x14ac:dyDescent="0.25">
      <c r="A1214">
        <v>604</v>
      </c>
      <c r="B1214">
        <v>7880</v>
      </c>
      <c r="C1214" t="s">
        <v>2265</v>
      </c>
      <c r="D1214" t="s">
        <v>1674</v>
      </c>
      <c r="E1214" t="s">
        <v>468</v>
      </c>
      <c r="F1214" t="s">
        <v>2266</v>
      </c>
      <c r="G1214" t="str">
        <f>"201511018402"</f>
        <v>201511018402</v>
      </c>
      <c r="H1214">
        <v>550</v>
      </c>
      <c r="I1214">
        <v>150</v>
      </c>
      <c r="J1214">
        <v>30</v>
      </c>
      <c r="K1214">
        <v>50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T1214">
        <v>2</v>
      </c>
      <c r="U1214">
        <v>780</v>
      </c>
    </row>
    <row r="1215" spans="1:21" x14ac:dyDescent="0.25">
      <c r="H1215" t="s">
        <v>2267</v>
      </c>
    </row>
    <row r="1216" spans="1:21" x14ac:dyDescent="0.25">
      <c r="A1216">
        <v>605</v>
      </c>
      <c r="B1216">
        <v>7133</v>
      </c>
      <c r="C1216" t="s">
        <v>2268</v>
      </c>
      <c r="D1216" t="s">
        <v>2269</v>
      </c>
      <c r="E1216" t="s">
        <v>2270</v>
      </c>
      <c r="F1216" t="s">
        <v>2271</v>
      </c>
      <c r="G1216" t="str">
        <f>"201511008993"</f>
        <v>201511008993</v>
      </c>
      <c r="H1216">
        <v>627</v>
      </c>
      <c r="I1216">
        <v>150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T1216">
        <v>2</v>
      </c>
      <c r="U1216">
        <v>777</v>
      </c>
    </row>
    <row r="1217" spans="1:21" x14ac:dyDescent="0.25">
      <c r="H1217" t="s">
        <v>2272</v>
      </c>
    </row>
    <row r="1218" spans="1:21" x14ac:dyDescent="0.25">
      <c r="A1218">
        <v>606</v>
      </c>
      <c r="B1218">
        <v>7177</v>
      </c>
      <c r="C1218" t="s">
        <v>2273</v>
      </c>
      <c r="D1218" t="s">
        <v>104</v>
      </c>
      <c r="E1218" t="s">
        <v>56</v>
      </c>
      <c r="F1218" t="s">
        <v>2274</v>
      </c>
      <c r="G1218" t="str">
        <f>"201511036318"</f>
        <v>201511036318</v>
      </c>
      <c r="H1218" t="s">
        <v>1478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T1218">
        <v>2</v>
      </c>
      <c r="U1218" t="s">
        <v>1478</v>
      </c>
    </row>
    <row r="1219" spans="1:21" x14ac:dyDescent="0.25">
      <c r="H1219" t="s">
        <v>2275</v>
      </c>
    </row>
    <row r="1220" spans="1:21" x14ac:dyDescent="0.25">
      <c r="A1220">
        <v>607</v>
      </c>
      <c r="B1220">
        <v>766</v>
      </c>
      <c r="C1220" t="s">
        <v>2276</v>
      </c>
      <c r="D1220" t="s">
        <v>20</v>
      </c>
      <c r="E1220" t="s">
        <v>371</v>
      </c>
      <c r="F1220" t="s">
        <v>2277</v>
      </c>
      <c r="G1220" t="str">
        <f>"00049356"</f>
        <v>00049356</v>
      </c>
      <c r="H1220" t="s">
        <v>1478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T1220">
        <v>2</v>
      </c>
      <c r="U1220" t="s">
        <v>1478</v>
      </c>
    </row>
    <row r="1221" spans="1:21" x14ac:dyDescent="0.25">
      <c r="H1221" t="s">
        <v>2278</v>
      </c>
    </row>
    <row r="1222" spans="1:21" x14ac:dyDescent="0.25">
      <c r="A1222">
        <v>608</v>
      </c>
      <c r="B1222">
        <v>4121</v>
      </c>
      <c r="C1222" t="s">
        <v>2279</v>
      </c>
      <c r="D1222" t="s">
        <v>938</v>
      </c>
      <c r="E1222" t="s">
        <v>1206</v>
      </c>
      <c r="F1222" t="s">
        <v>2280</v>
      </c>
      <c r="G1222" t="str">
        <f>"00070380"</f>
        <v>00070380</v>
      </c>
      <c r="H1222" t="s">
        <v>2281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T1222">
        <v>2</v>
      </c>
      <c r="U1222" t="s">
        <v>2281</v>
      </c>
    </row>
    <row r="1223" spans="1:21" x14ac:dyDescent="0.25">
      <c r="H1223" t="s">
        <v>2282</v>
      </c>
    </row>
    <row r="1224" spans="1:21" x14ac:dyDescent="0.25">
      <c r="A1224">
        <v>609</v>
      </c>
      <c r="B1224">
        <v>3175</v>
      </c>
      <c r="C1224" t="s">
        <v>1311</v>
      </c>
      <c r="D1224" t="s">
        <v>551</v>
      </c>
      <c r="E1224" t="s">
        <v>38</v>
      </c>
      <c r="F1224" t="s">
        <v>2283</v>
      </c>
      <c r="G1224" t="str">
        <f>"00016781"</f>
        <v>00016781</v>
      </c>
      <c r="H1224" t="s">
        <v>2281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T1224">
        <v>2</v>
      </c>
      <c r="U1224" t="s">
        <v>2281</v>
      </c>
    </row>
    <row r="1225" spans="1:21" x14ac:dyDescent="0.25">
      <c r="H1225" t="s">
        <v>2284</v>
      </c>
    </row>
    <row r="1226" spans="1:21" x14ac:dyDescent="0.25">
      <c r="A1226">
        <v>610</v>
      </c>
      <c r="B1226">
        <v>2554</v>
      </c>
      <c r="C1226" t="s">
        <v>2285</v>
      </c>
      <c r="D1226" t="s">
        <v>42</v>
      </c>
      <c r="E1226" t="s">
        <v>38</v>
      </c>
      <c r="F1226" t="s">
        <v>2286</v>
      </c>
      <c r="G1226" t="str">
        <f>"00046159"</f>
        <v>00046159</v>
      </c>
      <c r="H1226" t="s">
        <v>2281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T1226">
        <v>2</v>
      </c>
      <c r="U1226" t="s">
        <v>2281</v>
      </c>
    </row>
    <row r="1227" spans="1:21" x14ac:dyDescent="0.25">
      <c r="H1227" t="s">
        <v>2287</v>
      </c>
    </row>
    <row r="1228" spans="1:21" x14ac:dyDescent="0.25">
      <c r="A1228">
        <v>611</v>
      </c>
      <c r="B1228">
        <v>4827</v>
      </c>
      <c r="C1228" t="s">
        <v>2288</v>
      </c>
      <c r="D1228" t="s">
        <v>478</v>
      </c>
      <c r="E1228" t="s">
        <v>34</v>
      </c>
      <c r="F1228" t="s">
        <v>2289</v>
      </c>
      <c r="G1228" t="str">
        <f>"201511034613"</f>
        <v>201511034613</v>
      </c>
      <c r="H1228">
        <v>770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T1228">
        <v>2</v>
      </c>
      <c r="U1228">
        <v>770</v>
      </c>
    </row>
    <row r="1229" spans="1:21" x14ac:dyDescent="0.25">
      <c r="H1229" t="s">
        <v>2290</v>
      </c>
    </row>
    <row r="1230" spans="1:21" x14ac:dyDescent="0.25">
      <c r="A1230">
        <v>612</v>
      </c>
      <c r="B1230">
        <v>6361</v>
      </c>
      <c r="C1230" t="s">
        <v>2291</v>
      </c>
      <c r="D1230" t="s">
        <v>304</v>
      </c>
      <c r="E1230" t="s">
        <v>222</v>
      </c>
      <c r="F1230" t="s">
        <v>2292</v>
      </c>
      <c r="G1230" t="str">
        <f>"00023638"</f>
        <v>00023638</v>
      </c>
      <c r="H1230">
        <v>770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T1230">
        <v>3</v>
      </c>
      <c r="U1230">
        <v>770</v>
      </c>
    </row>
    <row r="1231" spans="1:21" x14ac:dyDescent="0.25">
      <c r="H1231" t="s">
        <v>2293</v>
      </c>
    </row>
    <row r="1232" spans="1:21" x14ac:dyDescent="0.25">
      <c r="A1232">
        <v>613</v>
      </c>
      <c r="B1232">
        <v>9032</v>
      </c>
      <c r="C1232" t="s">
        <v>2294</v>
      </c>
      <c r="D1232" t="s">
        <v>2295</v>
      </c>
      <c r="E1232" t="s">
        <v>15</v>
      </c>
      <c r="F1232" t="s">
        <v>2296</v>
      </c>
      <c r="G1232" t="str">
        <f>"201511038430"</f>
        <v>201511038430</v>
      </c>
      <c r="H1232">
        <v>770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T1232">
        <v>2</v>
      </c>
      <c r="U1232">
        <v>770</v>
      </c>
    </row>
    <row r="1233" spans="1:21" x14ac:dyDescent="0.25">
      <c r="H1233" t="s">
        <v>2297</v>
      </c>
    </row>
    <row r="1234" spans="1:21" x14ac:dyDescent="0.25">
      <c r="A1234">
        <v>614</v>
      </c>
      <c r="B1234">
        <v>6923</v>
      </c>
      <c r="C1234" t="s">
        <v>2298</v>
      </c>
      <c r="D1234" t="s">
        <v>190</v>
      </c>
      <c r="E1234" t="s">
        <v>48</v>
      </c>
      <c r="F1234" t="s">
        <v>2299</v>
      </c>
      <c r="G1234" t="str">
        <f>"201511014770"</f>
        <v>201511014770</v>
      </c>
      <c r="H1234">
        <v>770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T1234">
        <v>2</v>
      </c>
      <c r="U1234">
        <v>770</v>
      </c>
    </row>
    <row r="1235" spans="1:21" x14ac:dyDescent="0.25">
      <c r="H1235" t="s">
        <v>2300</v>
      </c>
    </row>
    <row r="1236" spans="1:21" x14ac:dyDescent="0.25">
      <c r="A1236">
        <v>615</v>
      </c>
      <c r="B1236">
        <v>10462</v>
      </c>
      <c r="C1236" t="s">
        <v>2301</v>
      </c>
      <c r="D1236" t="s">
        <v>385</v>
      </c>
      <c r="E1236" t="s">
        <v>20</v>
      </c>
      <c r="F1236" t="s">
        <v>2302</v>
      </c>
      <c r="G1236" t="str">
        <f>"201511040822"</f>
        <v>201511040822</v>
      </c>
      <c r="H1236">
        <v>770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T1236">
        <v>3</v>
      </c>
      <c r="U1236">
        <v>770</v>
      </c>
    </row>
    <row r="1237" spans="1:21" x14ac:dyDescent="0.25">
      <c r="H1237" t="s">
        <v>2303</v>
      </c>
    </row>
    <row r="1238" spans="1:21" x14ac:dyDescent="0.25">
      <c r="A1238">
        <v>616</v>
      </c>
      <c r="B1238">
        <v>9098</v>
      </c>
      <c r="C1238" t="s">
        <v>2304</v>
      </c>
      <c r="D1238" t="s">
        <v>125</v>
      </c>
      <c r="E1238" t="s">
        <v>468</v>
      </c>
      <c r="F1238" t="s">
        <v>2305</v>
      </c>
      <c r="G1238" t="str">
        <f>"200904000036"</f>
        <v>200904000036</v>
      </c>
      <c r="H1238">
        <v>770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T1238">
        <v>2</v>
      </c>
      <c r="U1238">
        <v>770</v>
      </c>
    </row>
    <row r="1239" spans="1:21" x14ac:dyDescent="0.25">
      <c r="H1239" t="s">
        <v>2306</v>
      </c>
    </row>
    <row r="1240" spans="1:21" x14ac:dyDescent="0.25">
      <c r="A1240">
        <v>617</v>
      </c>
      <c r="B1240">
        <v>9618</v>
      </c>
      <c r="C1240" t="s">
        <v>2307</v>
      </c>
      <c r="D1240" t="s">
        <v>72</v>
      </c>
      <c r="E1240" t="s">
        <v>48</v>
      </c>
      <c r="F1240" t="s">
        <v>2308</v>
      </c>
      <c r="G1240" t="str">
        <f>"201511039268"</f>
        <v>201511039268</v>
      </c>
      <c r="H1240">
        <v>770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T1240">
        <v>3</v>
      </c>
      <c r="U1240">
        <v>770</v>
      </c>
    </row>
    <row r="1241" spans="1:21" x14ac:dyDescent="0.25">
      <c r="H1241" t="s">
        <v>118</v>
      </c>
    </row>
    <row r="1242" spans="1:21" x14ac:dyDescent="0.25">
      <c r="A1242">
        <v>618</v>
      </c>
      <c r="B1242">
        <v>4951</v>
      </c>
      <c r="C1242" t="s">
        <v>2309</v>
      </c>
      <c r="D1242" t="s">
        <v>1051</v>
      </c>
      <c r="E1242" t="s">
        <v>2310</v>
      </c>
      <c r="F1242" t="s">
        <v>2311</v>
      </c>
      <c r="G1242" t="str">
        <f>"201511024404"</f>
        <v>201511024404</v>
      </c>
      <c r="H1242">
        <v>770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T1242">
        <v>2</v>
      </c>
      <c r="U1242">
        <v>770</v>
      </c>
    </row>
    <row r="1243" spans="1:21" x14ac:dyDescent="0.25">
      <c r="H1243" t="s">
        <v>2312</v>
      </c>
    </row>
    <row r="1244" spans="1:21" x14ac:dyDescent="0.25">
      <c r="A1244">
        <v>619</v>
      </c>
      <c r="B1244">
        <v>1668</v>
      </c>
      <c r="C1244" t="s">
        <v>2313</v>
      </c>
      <c r="D1244" t="s">
        <v>56</v>
      </c>
      <c r="E1244" t="s">
        <v>222</v>
      </c>
      <c r="F1244" t="s">
        <v>2314</v>
      </c>
      <c r="G1244" t="str">
        <f>"201511034777"</f>
        <v>201511034777</v>
      </c>
      <c r="H1244">
        <v>770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T1244">
        <v>2</v>
      </c>
      <c r="U1244">
        <v>770</v>
      </c>
    </row>
    <row r="1245" spans="1:21" x14ac:dyDescent="0.25">
      <c r="H1245" t="s">
        <v>2315</v>
      </c>
    </row>
    <row r="1246" spans="1:21" x14ac:dyDescent="0.25">
      <c r="A1246">
        <v>620</v>
      </c>
      <c r="B1246">
        <v>10350</v>
      </c>
      <c r="C1246" t="s">
        <v>2316</v>
      </c>
      <c r="D1246" t="s">
        <v>365</v>
      </c>
      <c r="E1246" t="s">
        <v>1687</v>
      </c>
      <c r="F1246" t="s">
        <v>2317</v>
      </c>
      <c r="G1246" t="str">
        <f>"00080335"</f>
        <v>00080335</v>
      </c>
      <c r="H1246">
        <v>770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T1246">
        <v>2</v>
      </c>
      <c r="U1246">
        <v>770</v>
      </c>
    </row>
    <row r="1247" spans="1:21" x14ac:dyDescent="0.25">
      <c r="H1247" t="s">
        <v>2318</v>
      </c>
    </row>
    <row r="1248" spans="1:21" x14ac:dyDescent="0.25">
      <c r="A1248">
        <v>621</v>
      </c>
      <c r="B1248">
        <v>9470</v>
      </c>
      <c r="C1248" t="s">
        <v>2319</v>
      </c>
      <c r="D1248" t="s">
        <v>72</v>
      </c>
      <c r="E1248" t="s">
        <v>2320</v>
      </c>
      <c r="F1248" t="s">
        <v>2321</v>
      </c>
      <c r="G1248" t="str">
        <f>"201511038291"</f>
        <v>201511038291</v>
      </c>
      <c r="H1248">
        <v>770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T1248">
        <v>2</v>
      </c>
      <c r="U1248">
        <v>770</v>
      </c>
    </row>
    <row r="1249" spans="1:21" x14ac:dyDescent="0.25">
      <c r="H1249" t="s">
        <v>2322</v>
      </c>
    </row>
    <row r="1250" spans="1:21" x14ac:dyDescent="0.25">
      <c r="A1250">
        <v>622</v>
      </c>
      <c r="B1250">
        <v>7466</v>
      </c>
      <c r="C1250" t="s">
        <v>2323</v>
      </c>
      <c r="D1250" t="s">
        <v>56</v>
      </c>
      <c r="E1250" t="s">
        <v>20</v>
      </c>
      <c r="F1250" t="s">
        <v>2324</v>
      </c>
      <c r="G1250" t="str">
        <f>"00082928"</f>
        <v>00082928</v>
      </c>
      <c r="H1250">
        <v>770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T1250">
        <v>2</v>
      </c>
      <c r="U1250">
        <v>770</v>
      </c>
    </row>
    <row r="1251" spans="1:21" x14ac:dyDescent="0.25">
      <c r="H1251" t="s">
        <v>2325</v>
      </c>
    </row>
    <row r="1252" spans="1:21" x14ac:dyDescent="0.25">
      <c r="A1252">
        <v>623</v>
      </c>
      <c r="B1252">
        <v>556</v>
      </c>
      <c r="C1252" t="s">
        <v>2326</v>
      </c>
      <c r="D1252" t="s">
        <v>26</v>
      </c>
      <c r="E1252" t="s">
        <v>15</v>
      </c>
      <c r="F1252" t="s">
        <v>2327</v>
      </c>
      <c r="G1252" t="str">
        <f>"201510004022"</f>
        <v>201510004022</v>
      </c>
      <c r="H1252">
        <v>770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T1252">
        <v>2</v>
      </c>
      <c r="U1252">
        <v>770</v>
      </c>
    </row>
    <row r="1253" spans="1:21" x14ac:dyDescent="0.25">
      <c r="H1253" t="s">
        <v>2328</v>
      </c>
    </row>
    <row r="1254" spans="1:21" x14ac:dyDescent="0.25">
      <c r="A1254">
        <v>624</v>
      </c>
      <c r="B1254">
        <v>3263</v>
      </c>
      <c r="C1254" t="s">
        <v>2329</v>
      </c>
      <c r="D1254" t="s">
        <v>881</v>
      </c>
      <c r="E1254" t="s">
        <v>38</v>
      </c>
      <c r="F1254" t="s">
        <v>2330</v>
      </c>
      <c r="G1254" t="str">
        <f>"00027724"</f>
        <v>00027724</v>
      </c>
      <c r="H1254">
        <v>770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T1254">
        <v>2</v>
      </c>
      <c r="U1254">
        <v>770</v>
      </c>
    </row>
    <row r="1255" spans="1:21" x14ac:dyDescent="0.25">
      <c r="H1255" t="s">
        <v>2331</v>
      </c>
    </row>
    <row r="1256" spans="1:21" x14ac:dyDescent="0.25">
      <c r="A1256">
        <v>625</v>
      </c>
      <c r="B1256">
        <v>4894</v>
      </c>
      <c r="C1256" t="s">
        <v>2332</v>
      </c>
      <c r="D1256" t="s">
        <v>385</v>
      </c>
      <c r="E1256" t="s">
        <v>442</v>
      </c>
      <c r="F1256" t="s">
        <v>2333</v>
      </c>
      <c r="G1256" t="str">
        <f>"00032751"</f>
        <v>00032751</v>
      </c>
      <c r="H1256">
        <v>770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T1256">
        <v>2</v>
      </c>
      <c r="U1256">
        <v>770</v>
      </c>
    </row>
    <row r="1257" spans="1:21" x14ac:dyDescent="0.25">
      <c r="H1257" t="s">
        <v>2334</v>
      </c>
    </row>
    <row r="1258" spans="1:21" x14ac:dyDescent="0.25">
      <c r="A1258">
        <v>626</v>
      </c>
      <c r="B1258">
        <v>2862</v>
      </c>
      <c r="C1258" t="s">
        <v>2335</v>
      </c>
      <c r="D1258" t="s">
        <v>2336</v>
      </c>
      <c r="E1258" t="s">
        <v>501</v>
      </c>
      <c r="F1258" t="s">
        <v>2337</v>
      </c>
      <c r="G1258" t="str">
        <f>"00023304"</f>
        <v>00023304</v>
      </c>
      <c r="H1258">
        <v>737</v>
      </c>
      <c r="I1258">
        <v>0</v>
      </c>
      <c r="J1258">
        <v>30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T1258">
        <v>2</v>
      </c>
      <c r="U1258">
        <v>767</v>
      </c>
    </row>
    <row r="1259" spans="1:21" x14ac:dyDescent="0.25">
      <c r="H1259" t="s">
        <v>2338</v>
      </c>
    </row>
    <row r="1260" spans="1:21" x14ac:dyDescent="0.25">
      <c r="A1260">
        <v>627</v>
      </c>
      <c r="B1260">
        <v>7284</v>
      </c>
      <c r="C1260" t="s">
        <v>2291</v>
      </c>
      <c r="D1260" t="s">
        <v>156</v>
      </c>
      <c r="E1260" t="s">
        <v>56</v>
      </c>
      <c r="F1260" t="s">
        <v>2339</v>
      </c>
      <c r="G1260" t="str">
        <f>"00016942"</f>
        <v>00016942</v>
      </c>
      <c r="H1260" t="s">
        <v>2340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T1260">
        <v>2</v>
      </c>
      <c r="U1260" t="s">
        <v>2340</v>
      </c>
    </row>
    <row r="1261" spans="1:21" x14ac:dyDescent="0.25">
      <c r="H1261" t="s">
        <v>2341</v>
      </c>
    </row>
    <row r="1262" spans="1:21" x14ac:dyDescent="0.25">
      <c r="A1262">
        <v>628</v>
      </c>
      <c r="B1262">
        <v>7513</v>
      </c>
      <c r="C1262" t="s">
        <v>2342</v>
      </c>
      <c r="D1262" t="s">
        <v>1567</v>
      </c>
      <c r="E1262" t="s">
        <v>169</v>
      </c>
      <c r="F1262" t="s">
        <v>2343</v>
      </c>
      <c r="G1262" t="str">
        <f>"201511033300"</f>
        <v>201511033300</v>
      </c>
      <c r="H1262" t="s">
        <v>2340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T1262">
        <v>2</v>
      </c>
      <c r="U1262" t="s">
        <v>2340</v>
      </c>
    </row>
    <row r="1263" spans="1:21" x14ac:dyDescent="0.25">
      <c r="H1263" t="s">
        <v>2344</v>
      </c>
    </row>
    <row r="1264" spans="1:21" x14ac:dyDescent="0.25">
      <c r="A1264">
        <v>629</v>
      </c>
      <c r="B1264">
        <v>3116</v>
      </c>
      <c r="C1264" t="s">
        <v>2345</v>
      </c>
      <c r="D1264" t="s">
        <v>48</v>
      </c>
      <c r="E1264" t="s">
        <v>217</v>
      </c>
      <c r="F1264" t="s">
        <v>2346</v>
      </c>
      <c r="G1264" t="str">
        <f>"201407000213"</f>
        <v>201407000213</v>
      </c>
      <c r="H1264" t="s">
        <v>2340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T1264">
        <v>2</v>
      </c>
      <c r="U1264" t="s">
        <v>2340</v>
      </c>
    </row>
    <row r="1265" spans="1:21" x14ac:dyDescent="0.25">
      <c r="H1265" t="s">
        <v>2347</v>
      </c>
    </row>
    <row r="1266" spans="1:21" x14ac:dyDescent="0.25">
      <c r="A1266">
        <v>630</v>
      </c>
      <c r="B1266">
        <v>9314</v>
      </c>
      <c r="C1266" t="s">
        <v>2348</v>
      </c>
      <c r="D1266" t="s">
        <v>2349</v>
      </c>
      <c r="E1266" t="s">
        <v>56</v>
      </c>
      <c r="F1266" t="s">
        <v>2350</v>
      </c>
      <c r="G1266" t="str">
        <f>"200901000343"</f>
        <v>200901000343</v>
      </c>
      <c r="H1266" t="s">
        <v>2340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T1266">
        <v>2</v>
      </c>
      <c r="U1266" t="s">
        <v>2340</v>
      </c>
    </row>
    <row r="1267" spans="1:21" x14ac:dyDescent="0.25">
      <c r="H1267" t="s">
        <v>2351</v>
      </c>
    </row>
    <row r="1268" spans="1:21" x14ac:dyDescent="0.25">
      <c r="A1268">
        <v>631</v>
      </c>
      <c r="B1268">
        <v>9524</v>
      </c>
      <c r="C1268" t="s">
        <v>2352</v>
      </c>
      <c r="D1268" t="s">
        <v>33</v>
      </c>
      <c r="E1268" t="s">
        <v>1206</v>
      </c>
      <c r="F1268" t="s">
        <v>2353</v>
      </c>
      <c r="G1268" t="str">
        <f>"201511030081"</f>
        <v>201511030081</v>
      </c>
      <c r="H1268" t="s">
        <v>2354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T1268">
        <v>2</v>
      </c>
      <c r="U1268" t="s">
        <v>2354</v>
      </c>
    </row>
    <row r="1269" spans="1:21" x14ac:dyDescent="0.25">
      <c r="H1269" t="s">
        <v>2355</v>
      </c>
    </row>
    <row r="1270" spans="1:21" x14ac:dyDescent="0.25">
      <c r="A1270">
        <v>632</v>
      </c>
      <c r="B1270">
        <v>1735</v>
      </c>
      <c r="C1270" t="s">
        <v>2356</v>
      </c>
      <c r="D1270" t="s">
        <v>2357</v>
      </c>
      <c r="E1270" t="s">
        <v>468</v>
      </c>
      <c r="F1270" t="s">
        <v>2358</v>
      </c>
      <c r="G1270" t="str">
        <f>"201511026401"</f>
        <v>201511026401</v>
      </c>
      <c r="H1270">
        <v>759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T1270">
        <v>2</v>
      </c>
      <c r="U1270">
        <v>759</v>
      </c>
    </row>
    <row r="1271" spans="1:21" x14ac:dyDescent="0.25">
      <c r="H1271" t="s">
        <v>2359</v>
      </c>
    </row>
    <row r="1272" spans="1:21" x14ac:dyDescent="0.25">
      <c r="A1272">
        <v>633</v>
      </c>
      <c r="B1272">
        <v>3797</v>
      </c>
      <c r="C1272" t="s">
        <v>2360</v>
      </c>
      <c r="D1272" t="s">
        <v>478</v>
      </c>
      <c r="E1272" t="s">
        <v>371</v>
      </c>
      <c r="F1272" t="s">
        <v>2361</v>
      </c>
      <c r="G1272" t="str">
        <f>"201503000429"</f>
        <v>201503000429</v>
      </c>
      <c r="H1272" t="s">
        <v>2362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T1272">
        <v>2</v>
      </c>
      <c r="U1272" t="s">
        <v>2362</v>
      </c>
    </row>
    <row r="1273" spans="1:21" x14ac:dyDescent="0.25">
      <c r="H1273" t="s">
        <v>2363</v>
      </c>
    </row>
    <row r="1274" spans="1:21" x14ac:dyDescent="0.25">
      <c r="A1274">
        <v>634</v>
      </c>
      <c r="B1274">
        <v>6117</v>
      </c>
      <c r="C1274" t="s">
        <v>2364</v>
      </c>
      <c r="D1274" t="s">
        <v>2365</v>
      </c>
      <c r="E1274" t="s">
        <v>179</v>
      </c>
      <c r="F1274" t="s">
        <v>2366</v>
      </c>
      <c r="G1274" t="str">
        <f>"201512000032"</f>
        <v>201512000032</v>
      </c>
      <c r="H1274" t="s">
        <v>2367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T1274">
        <v>2</v>
      </c>
      <c r="U1274" t="s">
        <v>2367</v>
      </c>
    </row>
    <row r="1275" spans="1:21" x14ac:dyDescent="0.25">
      <c r="H1275" t="s">
        <v>2368</v>
      </c>
    </row>
    <row r="1276" spans="1:21" x14ac:dyDescent="0.25">
      <c r="A1276">
        <v>635</v>
      </c>
      <c r="B1276">
        <v>5763</v>
      </c>
      <c r="C1276" t="s">
        <v>2369</v>
      </c>
      <c r="D1276" t="s">
        <v>2370</v>
      </c>
      <c r="E1276" t="s">
        <v>2371</v>
      </c>
      <c r="F1276" t="s">
        <v>2372</v>
      </c>
      <c r="G1276" t="str">
        <f>"00020619"</f>
        <v>00020619</v>
      </c>
      <c r="H1276" t="s">
        <v>2367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T1276">
        <v>3</v>
      </c>
      <c r="U1276" t="s">
        <v>2367</v>
      </c>
    </row>
    <row r="1277" spans="1:21" x14ac:dyDescent="0.25">
      <c r="H1277">
        <v>815</v>
      </c>
    </row>
    <row r="1278" spans="1:21" x14ac:dyDescent="0.25">
      <c r="A1278">
        <v>636</v>
      </c>
      <c r="B1278">
        <v>3010</v>
      </c>
      <c r="C1278" t="s">
        <v>2373</v>
      </c>
      <c r="D1278" t="s">
        <v>2374</v>
      </c>
      <c r="E1278" t="s">
        <v>2375</v>
      </c>
      <c r="F1278" t="s">
        <v>2376</v>
      </c>
      <c r="G1278" t="str">
        <f>"00075509"</f>
        <v>00075509</v>
      </c>
      <c r="H1278">
        <v>748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T1278">
        <v>2</v>
      </c>
      <c r="U1278">
        <v>748</v>
      </c>
    </row>
    <row r="1279" spans="1:21" x14ac:dyDescent="0.25">
      <c r="H1279" t="s">
        <v>2377</v>
      </c>
    </row>
    <row r="1280" spans="1:21" x14ac:dyDescent="0.25">
      <c r="A1280">
        <v>637</v>
      </c>
      <c r="B1280">
        <v>6614</v>
      </c>
      <c r="C1280" t="s">
        <v>2378</v>
      </c>
      <c r="D1280" t="s">
        <v>2055</v>
      </c>
      <c r="E1280" t="s">
        <v>241</v>
      </c>
      <c r="F1280" t="s">
        <v>2379</v>
      </c>
      <c r="G1280" t="str">
        <f>"00036638"</f>
        <v>00036638</v>
      </c>
      <c r="H1280">
        <v>748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T1280">
        <v>2</v>
      </c>
      <c r="U1280">
        <v>748</v>
      </c>
    </row>
    <row r="1281" spans="1:21" x14ac:dyDescent="0.25">
      <c r="H1281" t="s">
        <v>2380</v>
      </c>
    </row>
    <row r="1282" spans="1:21" x14ac:dyDescent="0.25">
      <c r="A1282">
        <v>638</v>
      </c>
      <c r="B1282">
        <v>640</v>
      </c>
      <c r="C1282" t="s">
        <v>2381</v>
      </c>
      <c r="D1282" t="s">
        <v>168</v>
      </c>
      <c r="E1282" t="s">
        <v>134</v>
      </c>
      <c r="F1282" t="s">
        <v>2382</v>
      </c>
      <c r="G1282" t="str">
        <f>"201511039870"</f>
        <v>201511039870</v>
      </c>
      <c r="H1282">
        <v>748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T1282">
        <v>2</v>
      </c>
      <c r="U1282">
        <v>748</v>
      </c>
    </row>
    <row r="1283" spans="1:21" x14ac:dyDescent="0.25">
      <c r="H1283" t="s">
        <v>2383</v>
      </c>
    </row>
    <row r="1284" spans="1:21" x14ac:dyDescent="0.25">
      <c r="A1284">
        <v>639</v>
      </c>
      <c r="B1284">
        <v>6451</v>
      </c>
      <c r="C1284" t="s">
        <v>1287</v>
      </c>
      <c r="D1284" t="s">
        <v>1626</v>
      </c>
      <c r="E1284" t="s">
        <v>492</v>
      </c>
      <c r="F1284" t="s">
        <v>2384</v>
      </c>
      <c r="G1284" t="str">
        <f>"201511025415"</f>
        <v>201511025415</v>
      </c>
      <c r="H1284" t="s">
        <v>2385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T1284">
        <v>2</v>
      </c>
      <c r="U1284" t="s">
        <v>2385</v>
      </c>
    </row>
    <row r="1285" spans="1:21" x14ac:dyDescent="0.25">
      <c r="H1285" t="s">
        <v>2386</v>
      </c>
    </row>
    <row r="1286" spans="1:21" x14ac:dyDescent="0.25">
      <c r="A1286">
        <v>640</v>
      </c>
      <c r="B1286">
        <v>7019</v>
      </c>
      <c r="C1286" t="s">
        <v>2387</v>
      </c>
      <c r="D1286" t="s">
        <v>100</v>
      </c>
      <c r="E1286" t="s">
        <v>492</v>
      </c>
      <c r="F1286" t="s">
        <v>2388</v>
      </c>
      <c r="G1286" t="str">
        <f>"00088209"</f>
        <v>00088209</v>
      </c>
      <c r="H1286" t="s">
        <v>2385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T1286">
        <v>2</v>
      </c>
      <c r="U1286" t="s">
        <v>2385</v>
      </c>
    </row>
    <row r="1287" spans="1:21" x14ac:dyDescent="0.25">
      <c r="H1287" t="s">
        <v>2389</v>
      </c>
    </row>
    <row r="1288" spans="1:21" x14ac:dyDescent="0.25">
      <c r="A1288">
        <v>641</v>
      </c>
      <c r="B1288">
        <v>9903</v>
      </c>
      <c r="C1288" t="s">
        <v>2390</v>
      </c>
      <c r="D1288" t="s">
        <v>1560</v>
      </c>
      <c r="E1288" t="s">
        <v>543</v>
      </c>
      <c r="F1288" t="s">
        <v>2391</v>
      </c>
      <c r="G1288" t="str">
        <f>"00021075"</f>
        <v>00021075</v>
      </c>
      <c r="H1288">
        <v>715</v>
      </c>
      <c r="I1288">
        <v>0</v>
      </c>
      <c r="J1288">
        <v>30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T1288">
        <v>2</v>
      </c>
      <c r="U1288">
        <v>745</v>
      </c>
    </row>
    <row r="1289" spans="1:21" x14ac:dyDescent="0.25">
      <c r="H1289" t="s">
        <v>2392</v>
      </c>
    </row>
    <row r="1290" spans="1:21" x14ac:dyDescent="0.25">
      <c r="A1290">
        <v>642</v>
      </c>
      <c r="B1290">
        <v>238</v>
      </c>
      <c r="C1290" t="s">
        <v>2393</v>
      </c>
      <c r="D1290" t="s">
        <v>196</v>
      </c>
      <c r="E1290" t="s">
        <v>48</v>
      </c>
      <c r="F1290">
        <v>730275</v>
      </c>
      <c r="G1290" t="str">
        <f>"00022333"</f>
        <v>00022333</v>
      </c>
      <c r="H1290">
        <v>715</v>
      </c>
      <c r="I1290">
        <v>0</v>
      </c>
      <c r="J1290">
        <v>30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T1290">
        <v>2</v>
      </c>
      <c r="U1290">
        <v>745</v>
      </c>
    </row>
    <row r="1291" spans="1:21" x14ac:dyDescent="0.25">
      <c r="H1291" t="s">
        <v>2394</v>
      </c>
    </row>
    <row r="1292" spans="1:21" x14ac:dyDescent="0.25">
      <c r="A1292">
        <v>643</v>
      </c>
      <c r="B1292">
        <v>9300</v>
      </c>
      <c r="C1292" t="s">
        <v>2395</v>
      </c>
      <c r="D1292" t="s">
        <v>38</v>
      </c>
      <c r="E1292" t="s">
        <v>246</v>
      </c>
      <c r="F1292" t="s">
        <v>2396</v>
      </c>
      <c r="G1292" t="str">
        <f>"00021804"</f>
        <v>00021804</v>
      </c>
      <c r="H1292" t="s">
        <v>2397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T1292">
        <v>2</v>
      </c>
      <c r="U1292" t="s">
        <v>2397</v>
      </c>
    </row>
    <row r="1293" spans="1:21" x14ac:dyDescent="0.25">
      <c r="H1293" t="s">
        <v>2398</v>
      </c>
    </row>
    <row r="1294" spans="1:21" x14ac:dyDescent="0.25">
      <c r="A1294">
        <v>644</v>
      </c>
      <c r="B1294">
        <v>2564</v>
      </c>
      <c r="C1294" t="s">
        <v>2399</v>
      </c>
      <c r="D1294" t="s">
        <v>20</v>
      </c>
      <c r="E1294" t="s">
        <v>246</v>
      </c>
      <c r="F1294" t="s">
        <v>2400</v>
      </c>
      <c r="G1294" t="str">
        <f>"00026947"</f>
        <v>00026947</v>
      </c>
      <c r="H1294" t="s">
        <v>2397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T1294">
        <v>2</v>
      </c>
      <c r="U1294" t="s">
        <v>2397</v>
      </c>
    </row>
    <row r="1295" spans="1:21" x14ac:dyDescent="0.25">
      <c r="H1295" t="s">
        <v>2401</v>
      </c>
    </row>
    <row r="1296" spans="1:21" x14ac:dyDescent="0.25">
      <c r="A1296">
        <v>645</v>
      </c>
      <c r="B1296">
        <v>7150</v>
      </c>
      <c r="C1296" t="s">
        <v>2402</v>
      </c>
      <c r="D1296" t="s">
        <v>82</v>
      </c>
      <c r="E1296" t="s">
        <v>600</v>
      </c>
      <c r="F1296" t="s">
        <v>2403</v>
      </c>
      <c r="G1296" t="str">
        <f>"201511029033"</f>
        <v>201511029033</v>
      </c>
      <c r="H1296" t="s">
        <v>1993</v>
      </c>
      <c r="I1296">
        <v>0</v>
      </c>
      <c r="J1296">
        <v>30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T1296">
        <v>2</v>
      </c>
      <c r="U1296" t="s">
        <v>2404</v>
      </c>
    </row>
    <row r="1297" spans="1:21" x14ac:dyDescent="0.25">
      <c r="H1297" t="s">
        <v>2405</v>
      </c>
    </row>
    <row r="1298" spans="1:21" x14ac:dyDescent="0.25">
      <c r="A1298">
        <v>646</v>
      </c>
      <c r="B1298">
        <v>7955</v>
      </c>
      <c r="C1298" t="s">
        <v>2406</v>
      </c>
      <c r="D1298" t="s">
        <v>55</v>
      </c>
      <c r="E1298" t="s">
        <v>56</v>
      </c>
      <c r="F1298" t="s">
        <v>2407</v>
      </c>
      <c r="G1298" t="str">
        <f>"201511006396"</f>
        <v>201511006396</v>
      </c>
      <c r="H1298">
        <v>737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T1298">
        <v>2</v>
      </c>
      <c r="U1298">
        <v>737</v>
      </c>
    </row>
    <row r="1299" spans="1:21" x14ac:dyDescent="0.25">
      <c r="H1299" t="s">
        <v>2408</v>
      </c>
    </row>
    <row r="1300" spans="1:21" x14ac:dyDescent="0.25">
      <c r="A1300">
        <v>647</v>
      </c>
      <c r="B1300">
        <v>10477</v>
      </c>
      <c r="C1300" t="s">
        <v>2409</v>
      </c>
      <c r="D1300" t="s">
        <v>551</v>
      </c>
      <c r="E1300" t="s">
        <v>34</v>
      </c>
      <c r="F1300" t="s">
        <v>2410</v>
      </c>
      <c r="G1300" t="str">
        <f>"00093475"</f>
        <v>00093475</v>
      </c>
      <c r="H1300">
        <v>737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T1300">
        <v>2</v>
      </c>
      <c r="U1300">
        <v>737</v>
      </c>
    </row>
    <row r="1301" spans="1:21" x14ac:dyDescent="0.25">
      <c r="H1301" t="s">
        <v>2411</v>
      </c>
    </row>
    <row r="1302" spans="1:21" x14ac:dyDescent="0.25">
      <c r="A1302">
        <v>648</v>
      </c>
      <c r="B1302">
        <v>3167</v>
      </c>
      <c r="C1302" t="s">
        <v>2412</v>
      </c>
      <c r="D1302" t="s">
        <v>2413</v>
      </c>
      <c r="E1302" t="s">
        <v>34</v>
      </c>
      <c r="F1302" t="s">
        <v>2414</v>
      </c>
      <c r="G1302" t="str">
        <f>"00079403"</f>
        <v>00079403</v>
      </c>
      <c r="H1302">
        <v>737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T1302">
        <v>3</v>
      </c>
      <c r="U1302">
        <v>737</v>
      </c>
    </row>
    <row r="1303" spans="1:21" x14ac:dyDescent="0.25">
      <c r="H1303" t="s">
        <v>2415</v>
      </c>
    </row>
    <row r="1304" spans="1:21" x14ac:dyDescent="0.25">
      <c r="A1304">
        <v>649</v>
      </c>
      <c r="B1304">
        <v>4529</v>
      </c>
      <c r="C1304" t="s">
        <v>2416</v>
      </c>
      <c r="D1304" t="s">
        <v>263</v>
      </c>
      <c r="E1304" t="s">
        <v>179</v>
      </c>
      <c r="F1304" t="s">
        <v>2417</v>
      </c>
      <c r="G1304" t="str">
        <f>"00024956"</f>
        <v>00024956</v>
      </c>
      <c r="H1304">
        <v>737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T1304">
        <v>2</v>
      </c>
      <c r="U1304">
        <v>737</v>
      </c>
    </row>
    <row r="1305" spans="1:21" x14ac:dyDescent="0.25">
      <c r="H1305">
        <v>847</v>
      </c>
    </row>
    <row r="1306" spans="1:21" x14ac:dyDescent="0.25">
      <c r="A1306">
        <v>650</v>
      </c>
      <c r="B1306">
        <v>3408</v>
      </c>
      <c r="C1306" t="s">
        <v>2418</v>
      </c>
      <c r="D1306" t="s">
        <v>316</v>
      </c>
      <c r="E1306" t="s">
        <v>48</v>
      </c>
      <c r="F1306" t="s">
        <v>2419</v>
      </c>
      <c r="G1306" t="str">
        <f>"00047948"</f>
        <v>00047948</v>
      </c>
      <c r="H1306" t="s">
        <v>2420</v>
      </c>
      <c r="I1306">
        <v>0</v>
      </c>
      <c r="J1306">
        <v>50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T1306">
        <v>2</v>
      </c>
      <c r="U1306" t="s">
        <v>2421</v>
      </c>
    </row>
    <row r="1307" spans="1:21" x14ac:dyDescent="0.25">
      <c r="H1307" t="s">
        <v>2422</v>
      </c>
    </row>
    <row r="1308" spans="1:21" x14ac:dyDescent="0.25">
      <c r="A1308">
        <v>651</v>
      </c>
      <c r="B1308">
        <v>1930</v>
      </c>
      <c r="C1308" t="s">
        <v>2423</v>
      </c>
      <c r="D1308" t="s">
        <v>14</v>
      </c>
      <c r="E1308" t="s">
        <v>20</v>
      </c>
      <c r="F1308" t="s">
        <v>2424</v>
      </c>
      <c r="G1308" t="str">
        <f>"201511014668"</f>
        <v>201511014668</v>
      </c>
      <c r="H1308" t="s">
        <v>2425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T1308">
        <v>2</v>
      </c>
      <c r="U1308" t="s">
        <v>2425</v>
      </c>
    </row>
    <row r="1309" spans="1:21" x14ac:dyDescent="0.25">
      <c r="H1309" t="s">
        <v>118</v>
      </c>
    </row>
    <row r="1310" spans="1:21" x14ac:dyDescent="0.25">
      <c r="A1310">
        <v>652</v>
      </c>
      <c r="B1310">
        <v>7441</v>
      </c>
      <c r="C1310" t="s">
        <v>2426</v>
      </c>
      <c r="D1310" t="s">
        <v>42</v>
      </c>
      <c r="E1310" t="s">
        <v>100</v>
      </c>
      <c r="F1310" t="s">
        <v>2427</v>
      </c>
      <c r="G1310" t="str">
        <f>"201511040249"</f>
        <v>201511040249</v>
      </c>
      <c r="H1310">
        <v>726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T1310">
        <v>2</v>
      </c>
      <c r="U1310">
        <v>726</v>
      </c>
    </row>
    <row r="1311" spans="1:21" x14ac:dyDescent="0.25">
      <c r="H1311" t="s">
        <v>2428</v>
      </c>
    </row>
    <row r="1312" spans="1:21" x14ac:dyDescent="0.25">
      <c r="A1312">
        <v>653</v>
      </c>
      <c r="B1312">
        <v>1771</v>
      </c>
      <c r="C1312" t="s">
        <v>2429</v>
      </c>
      <c r="D1312" t="s">
        <v>2430</v>
      </c>
      <c r="E1312" t="s">
        <v>2431</v>
      </c>
      <c r="F1312" t="s">
        <v>2432</v>
      </c>
      <c r="G1312" t="str">
        <f>"201510002077"</f>
        <v>201510002077</v>
      </c>
      <c r="H1312">
        <v>726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T1312">
        <v>2</v>
      </c>
      <c r="U1312">
        <v>726</v>
      </c>
    </row>
    <row r="1313" spans="1:21" x14ac:dyDescent="0.25">
      <c r="H1313" t="s">
        <v>2433</v>
      </c>
    </row>
    <row r="1314" spans="1:21" x14ac:dyDescent="0.25">
      <c r="A1314">
        <v>654</v>
      </c>
      <c r="B1314">
        <v>8744</v>
      </c>
      <c r="C1314" t="s">
        <v>2434</v>
      </c>
      <c r="D1314" t="s">
        <v>2435</v>
      </c>
      <c r="E1314" t="s">
        <v>222</v>
      </c>
      <c r="F1314" t="s">
        <v>2436</v>
      </c>
      <c r="G1314" t="str">
        <f>"00023213"</f>
        <v>00023213</v>
      </c>
      <c r="H1314">
        <v>726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T1314">
        <v>2</v>
      </c>
      <c r="U1314">
        <v>726</v>
      </c>
    </row>
    <row r="1315" spans="1:21" x14ac:dyDescent="0.25">
      <c r="H1315" t="s">
        <v>2437</v>
      </c>
    </row>
    <row r="1316" spans="1:21" x14ac:dyDescent="0.25">
      <c r="A1316">
        <v>655</v>
      </c>
      <c r="B1316">
        <v>5597</v>
      </c>
      <c r="C1316" t="s">
        <v>2438</v>
      </c>
      <c r="D1316" t="s">
        <v>60</v>
      </c>
      <c r="E1316" t="s">
        <v>241</v>
      </c>
      <c r="F1316" t="s">
        <v>2439</v>
      </c>
      <c r="G1316" t="str">
        <f>"201511040885"</f>
        <v>201511040885</v>
      </c>
      <c r="H1316" t="s">
        <v>2440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T1316">
        <v>3</v>
      </c>
      <c r="U1316" t="s">
        <v>2440</v>
      </c>
    </row>
    <row r="1317" spans="1:21" x14ac:dyDescent="0.25">
      <c r="H1317" t="s">
        <v>2441</v>
      </c>
    </row>
    <row r="1318" spans="1:21" x14ac:dyDescent="0.25">
      <c r="A1318">
        <v>656</v>
      </c>
      <c r="B1318">
        <v>4531</v>
      </c>
      <c r="C1318" t="s">
        <v>2442</v>
      </c>
      <c r="D1318" t="s">
        <v>2443</v>
      </c>
      <c r="E1318" t="s">
        <v>501</v>
      </c>
      <c r="F1318" t="s">
        <v>2444</v>
      </c>
      <c r="G1318" t="str">
        <f>"201511005590"</f>
        <v>201511005590</v>
      </c>
      <c r="H1318">
        <v>572</v>
      </c>
      <c r="I1318">
        <v>150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T1318">
        <v>2</v>
      </c>
      <c r="U1318">
        <v>722</v>
      </c>
    </row>
    <row r="1319" spans="1:21" x14ac:dyDescent="0.25">
      <c r="H1319" t="s">
        <v>2445</v>
      </c>
    </row>
    <row r="1320" spans="1:21" x14ac:dyDescent="0.25">
      <c r="A1320">
        <v>657</v>
      </c>
      <c r="B1320">
        <v>3940</v>
      </c>
      <c r="C1320" t="s">
        <v>2446</v>
      </c>
      <c r="D1320" t="s">
        <v>2447</v>
      </c>
      <c r="E1320" t="s">
        <v>294</v>
      </c>
      <c r="F1320" t="s">
        <v>2448</v>
      </c>
      <c r="G1320" t="str">
        <f>"201201000014"</f>
        <v>201201000014</v>
      </c>
      <c r="H1320" t="s">
        <v>2449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T1320">
        <v>3</v>
      </c>
      <c r="U1320" t="s">
        <v>2449</v>
      </c>
    </row>
    <row r="1321" spans="1:21" x14ac:dyDescent="0.25">
      <c r="H1321" t="s">
        <v>2450</v>
      </c>
    </row>
    <row r="1322" spans="1:21" x14ac:dyDescent="0.25">
      <c r="A1322">
        <v>658</v>
      </c>
      <c r="B1322">
        <v>2493</v>
      </c>
      <c r="C1322" t="s">
        <v>2451</v>
      </c>
      <c r="D1322" t="s">
        <v>133</v>
      </c>
      <c r="E1322" t="s">
        <v>15</v>
      </c>
      <c r="F1322" t="s">
        <v>2452</v>
      </c>
      <c r="G1322" t="str">
        <f>"201511040281"</f>
        <v>201511040281</v>
      </c>
      <c r="H1322" t="s">
        <v>2449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T1322">
        <v>2</v>
      </c>
      <c r="U1322" t="s">
        <v>2449</v>
      </c>
    </row>
    <row r="1323" spans="1:21" x14ac:dyDescent="0.25">
      <c r="H1323" t="s">
        <v>2453</v>
      </c>
    </row>
    <row r="1324" spans="1:21" x14ac:dyDescent="0.25">
      <c r="A1324">
        <v>659</v>
      </c>
      <c r="B1324">
        <v>4135</v>
      </c>
      <c r="C1324" t="s">
        <v>2454</v>
      </c>
      <c r="D1324" t="s">
        <v>222</v>
      </c>
      <c r="E1324" t="s">
        <v>56</v>
      </c>
      <c r="F1324" t="s">
        <v>2455</v>
      </c>
      <c r="G1324" t="str">
        <f>"201512004175"</f>
        <v>201512004175</v>
      </c>
      <c r="H1324" t="s">
        <v>2449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T1324">
        <v>2</v>
      </c>
      <c r="U1324" t="s">
        <v>2449</v>
      </c>
    </row>
    <row r="1325" spans="1:21" x14ac:dyDescent="0.25">
      <c r="H1325" t="s">
        <v>2456</v>
      </c>
    </row>
    <row r="1326" spans="1:21" x14ac:dyDescent="0.25">
      <c r="A1326">
        <v>660</v>
      </c>
      <c r="B1326">
        <v>10094</v>
      </c>
      <c r="C1326" t="s">
        <v>2457</v>
      </c>
      <c r="D1326" t="s">
        <v>2458</v>
      </c>
      <c r="E1326" t="s">
        <v>38</v>
      </c>
      <c r="F1326" t="s">
        <v>2459</v>
      </c>
      <c r="G1326" t="str">
        <f>"201511020277"</f>
        <v>201511020277</v>
      </c>
      <c r="H1326" t="s">
        <v>2460</v>
      </c>
      <c r="I1326">
        <v>0</v>
      </c>
      <c r="J1326">
        <v>30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T1326">
        <v>2</v>
      </c>
      <c r="U1326" t="s">
        <v>2461</v>
      </c>
    </row>
    <row r="1327" spans="1:21" x14ac:dyDescent="0.25">
      <c r="H1327" t="s">
        <v>2462</v>
      </c>
    </row>
    <row r="1328" spans="1:21" x14ac:dyDescent="0.25">
      <c r="A1328">
        <v>661</v>
      </c>
      <c r="B1328">
        <v>10302</v>
      </c>
      <c r="C1328" t="s">
        <v>2463</v>
      </c>
      <c r="D1328" t="s">
        <v>72</v>
      </c>
      <c r="E1328" t="s">
        <v>100</v>
      </c>
      <c r="F1328" t="s">
        <v>2464</v>
      </c>
      <c r="G1328" t="str">
        <f>"201511027574"</f>
        <v>201511027574</v>
      </c>
      <c r="H1328">
        <v>715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T1328">
        <v>2</v>
      </c>
      <c r="U1328">
        <v>715</v>
      </c>
    </row>
    <row r="1329" spans="1:21" x14ac:dyDescent="0.25">
      <c r="H1329" t="s">
        <v>2465</v>
      </c>
    </row>
    <row r="1330" spans="1:21" x14ac:dyDescent="0.25">
      <c r="A1330">
        <v>662</v>
      </c>
      <c r="B1330">
        <v>848</v>
      </c>
      <c r="C1330" t="s">
        <v>292</v>
      </c>
      <c r="D1330" t="s">
        <v>263</v>
      </c>
      <c r="E1330" t="s">
        <v>755</v>
      </c>
      <c r="F1330" t="s">
        <v>2466</v>
      </c>
      <c r="G1330" t="str">
        <f>"201511039530"</f>
        <v>201511039530</v>
      </c>
      <c r="H1330">
        <v>715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T1330">
        <v>2</v>
      </c>
      <c r="U1330">
        <v>715</v>
      </c>
    </row>
    <row r="1331" spans="1:21" x14ac:dyDescent="0.25">
      <c r="H1331" t="s">
        <v>2467</v>
      </c>
    </row>
    <row r="1332" spans="1:21" x14ac:dyDescent="0.25">
      <c r="A1332">
        <v>663</v>
      </c>
      <c r="B1332">
        <v>466</v>
      </c>
      <c r="C1332" t="s">
        <v>2468</v>
      </c>
      <c r="D1332" t="s">
        <v>263</v>
      </c>
      <c r="E1332" t="s">
        <v>34</v>
      </c>
      <c r="F1332" t="s">
        <v>2469</v>
      </c>
      <c r="G1332" t="str">
        <f>"201511027620"</f>
        <v>201511027620</v>
      </c>
      <c r="H1332">
        <v>715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T1332">
        <v>2</v>
      </c>
      <c r="U1332">
        <v>715</v>
      </c>
    </row>
    <row r="1333" spans="1:21" x14ac:dyDescent="0.25">
      <c r="H1333" t="s">
        <v>261</v>
      </c>
    </row>
    <row r="1334" spans="1:21" x14ac:dyDescent="0.25">
      <c r="A1334">
        <v>664</v>
      </c>
      <c r="B1334">
        <v>3896</v>
      </c>
      <c r="C1334" t="s">
        <v>2470</v>
      </c>
      <c r="D1334" t="s">
        <v>2471</v>
      </c>
      <c r="E1334" t="s">
        <v>463</v>
      </c>
      <c r="F1334" t="s">
        <v>2472</v>
      </c>
      <c r="G1334" t="str">
        <f>"201511027174"</f>
        <v>201511027174</v>
      </c>
      <c r="H1334">
        <v>715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T1334">
        <v>2</v>
      </c>
      <c r="U1334">
        <v>715</v>
      </c>
    </row>
    <row r="1335" spans="1:21" x14ac:dyDescent="0.25">
      <c r="H1335" t="s">
        <v>2473</v>
      </c>
    </row>
    <row r="1336" spans="1:21" x14ac:dyDescent="0.25">
      <c r="A1336">
        <v>665</v>
      </c>
      <c r="B1336">
        <v>790</v>
      </c>
      <c r="C1336" t="s">
        <v>2474</v>
      </c>
      <c r="D1336" t="s">
        <v>55</v>
      </c>
      <c r="E1336" t="s">
        <v>2475</v>
      </c>
      <c r="F1336" t="s">
        <v>2476</v>
      </c>
      <c r="G1336" t="str">
        <f>"201412003426"</f>
        <v>201412003426</v>
      </c>
      <c r="H1336">
        <v>715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T1336">
        <v>2</v>
      </c>
      <c r="U1336">
        <v>715</v>
      </c>
    </row>
    <row r="1337" spans="1:21" x14ac:dyDescent="0.25">
      <c r="H1337" t="s">
        <v>2477</v>
      </c>
    </row>
    <row r="1338" spans="1:21" x14ac:dyDescent="0.25">
      <c r="A1338">
        <v>666</v>
      </c>
      <c r="B1338">
        <v>6769</v>
      </c>
      <c r="C1338" t="s">
        <v>2478</v>
      </c>
      <c r="D1338" t="s">
        <v>2479</v>
      </c>
      <c r="E1338" t="s">
        <v>463</v>
      </c>
      <c r="F1338" t="s">
        <v>2480</v>
      </c>
      <c r="G1338" t="str">
        <f>"00094247"</f>
        <v>00094247</v>
      </c>
      <c r="H1338">
        <v>715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T1338">
        <v>2</v>
      </c>
      <c r="U1338">
        <v>715</v>
      </c>
    </row>
    <row r="1339" spans="1:21" x14ac:dyDescent="0.25">
      <c r="H1339" t="s">
        <v>2481</v>
      </c>
    </row>
    <row r="1340" spans="1:21" x14ac:dyDescent="0.25">
      <c r="A1340">
        <v>667</v>
      </c>
      <c r="B1340">
        <v>5773</v>
      </c>
      <c r="C1340" t="s">
        <v>2482</v>
      </c>
      <c r="D1340" t="s">
        <v>222</v>
      </c>
      <c r="E1340" t="s">
        <v>34</v>
      </c>
      <c r="F1340" t="s">
        <v>2483</v>
      </c>
      <c r="G1340" t="str">
        <f>"201511043494"</f>
        <v>201511043494</v>
      </c>
      <c r="H1340" t="s">
        <v>1993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T1340">
        <v>2</v>
      </c>
      <c r="U1340" t="s">
        <v>1993</v>
      </c>
    </row>
    <row r="1341" spans="1:21" x14ac:dyDescent="0.25">
      <c r="H1341" t="s">
        <v>2484</v>
      </c>
    </row>
    <row r="1342" spans="1:21" x14ac:dyDescent="0.25">
      <c r="A1342">
        <v>668</v>
      </c>
      <c r="B1342">
        <v>6666</v>
      </c>
      <c r="C1342" t="s">
        <v>2304</v>
      </c>
      <c r="D1342" t="s">
        <v>1900</v>
      </c>
      <c r="E1342" t="s">
        <v>246</v>
      </c>
      <c r="F1342" t="s">
        <v>2485</v>
      </c>
      <c r="G1342" t="str">
        <f>"00085482"</f>
        <v>00085482</v>
      </c>
      <c r="H1342">
        <v>704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T1342">
        <v>2</v>
      </c>
      <c r="U1342">
        <v>704</v>
      </c>
    </row>
    <row r="1343" spans="1:21" x14ac:dyDescent="0.25">
      <c r="H1343" t="s">
        <v>2486</v>
      </c>
    </row>
    <row r="1344" spans="1:21" x14ac:dyDescent="0.25">
      <c r="A1344">
        <v>669</v>
      </c>
      <c r="B1344">
        <v>5671</v>
      </c>
      <c r="C1344" t="s">
        <v>2487</v>
      </c>
      <c r="D1344" t="s">
        <v>315</v>
      </c>
      <c r="E1344" t="s">
        <v>2488</v>
      </c>
      <c r="F1344" t="s">
        <v>2489</v>
      </c>
      <c r="G1344" t="str">
        <f>"201511022825"</f>
        <v>201511022825</v>
      </c>
      <c r="H1344">
        <v>704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T1344">
        <v>3</v>
      </c>
      <c r="U1344">
        <v>704</v>
      </c>
    </row>
    <row r="1345" spans="1:21" x14ac:dyDescent="0.25">
      <c r="H1345" t="s">
        <v>2490</v>
      </c>
    </row>
    <row r="1346" spans="1:21" x14ac:dyDescent="0.25">
      <c r="A1346">
        <v>670</v>
      </c>
      <c r="B1346">
        <v>9612</v>
      </c>
      <c r="C1346" t="s">
        <v>2491</v>
      </c>
      <c r="D1346" t="s">
        <v>551</v>
      </c>
      <c r="E1346" t="s">
        <v>121</v>
      </c>
      <c r="F1346" t="s">
        <v>2492</v>
      </c>
      <c r="G1346" t="str">
        <f>"201511043378"</f>
        <v>201511043378</v>
      </c>
      <c r="H1346">
        <v>550</v>
      </c>
      <c r="I1346">
        <v>150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T1346">
        <v>2</v>
      </c>
      <c r="U1346">
        <v>700</v>
      </c>
    </row>
    <row r="1347" spans="1:21" x14ac:dyDescent="0.25">
      <c r="H1347" t="s">
        <v>261</v>
      </c>
    </row>
    <row r="1348" spans="1:21" x14ac:dyDescent="0.25">
      <c r="A1348">
        <v>671</v>
      </c>
      <c r="B1348">
        <v>1577</v>
      </c>
      <c r="C1348" t="s">
        <v>2493</v>
      </c>
      <c r="D1348" t="s">
        <v>26</v>
      </c>
      <c r="E1348" t="s">
        <v>179</v>
      </c>
      <c r="F1348" t="s">
        <v>2494</v>
      </c>
      <c r="G1348" t="str">
        <f>"201511016810"</f>
        <v>201511016810</v>
      </c>
      <c r="H1348" t="s">
        <v>2495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T1348">
        <v>2</v>
      </c>
      <c r="U1348" t="s">
        <v>2495</v>
      </c>
    </row>
    <row r="1349" spans="1:21" x14ac:dyDescent="0.25">
      <c r="H1349" t="s">
        <v>2496</v>
      </c>
    </row>
    <row r="1350" spans="1:21" x14ac:dyDescent="0.25">
      <c r="A1350">
        <v>672</v>
      </c>
      <c r="B1350">
        <v>6329</v>
      </c>
      <c r="C1350" t="s">
        <v>2497</v>
      </c>
      <c r="D1350" t="s">
        <v>1002</v>
      </c>
      <c r="E1350" t="s">
        <v>56</v>
      </c>
      <c r="F1350" t="s">
        <v>2498</v>
      </c>
      <c r="G1350" t="str">
        <f>"201511042737"</f>
        <v>201511042737</v>
      </c>
      <c r="H1350" t="s">
        <v>2499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T1350">
        <v>2</v>
      </c>
      <c r="U1350" t="s">
        <v>2499</v>
      </c>
    </row>
    <row r="1351" spans="1:21" x14ac:dyDescent="0.25">
      <c r="H1351" t="s">
        <v>2500</v>
      </c>
    </row>
    <row r="1352" spans="1:21" x14ac:dyDescent="0.25">
      <c r="A1352">
        <v>673</v>
      </c>
      <c r="B1352">
        <v>10431</v>
      </c>
      <c r="C1352" t="s">
        <v>422</v>
      </c>
      <c r="D1352" t="s">
        <v>168</v>
      </c>
      <c r="E1352" t="s">
        <v>34</v>
      </c>
      <c r="F1352" t="s">
        <v>2501</v>
      </c>
      <c r="G1352" t="str">
        <f>"201511039760"</f>
        <v>201511039760</v>
      </c>
      <c r="H1352">
        <v>693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T1352">
        <v>2</v>
      </c>
      <c r="U1352">
        <v>693</v>
      </c>
    </row>
    <row r="1353" spans="1:21" x14ac:dyDescent="0.25">
      <c r="H1353" t="s">
        <v>2502</v>
      </c>
    </row>
    <row r="1354" spans="1:21" x14ac:dyDescent="0.25">
      <c r="A1354">
        <v>674</v>
      </c>
      <c r="B1354">
        <v>5225</v>
      </c>
      <c r="C1354" t="s">
        <v>2503</v>
      </c>
      <c r="D1354" t="s">
        <v>2504</v>
      </c>
      <c r="E1354" t="s">
        <v>1143</v>
      </c>
      <c r="F1354" t="s">
        <v>2505</v>
      </c>
      <c r="G1354" t="str">
        <f>"00026822"</f>
        <v>00026822</v>
      </c>
      <c r="H1354">
        <v>693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T1354">
        <v>2</v>
      </c>
      <c r="U1354">
        <v>693</v>
      </c>
    </row>
    <row r="1355" spans="1:21" x14ac:dyDescent="0.25">
      <c r="H1355" t="s">
        <v>2506</v>
      </c>
    </row>
    <row r="1356" spans="1:21" x14ac:dyDescent="0.25">
      <c r="A1356">
        <v>675</v>
      </c>
      <c r="B1356">
        <v>6684</v>
      </c>
      <c r="C1356" t="s">
        <v>2507</v>
      </c>
      <c r="D1356" t="s">
        <v>1567</v>
      </c>
      <c r="E1356" t="s">
        <v>48</v>
      </c>
      <c r="F1356" t="s">
        <v>2508</v>
      </c>
      <c r="G1356" t="str">
        <f>"201511027540"</f>
        <v>201511027540</v>
      </c>
      <c r="H1356">
        <v>660</v>
      </c>
      <c r="I1356">
        <v>0</v>
      </c>
      <c r="J1356">
        <v>30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T1356">
        <v>2</v>
      </c>
      <c r="U1356">
        <v>690</v>
      </c>
    </row>
    <row r="1357" spans="1:21" x14ac:dyDescent="0.25">
      <c r="H1357" t="s">
        <v>2509</v>
      </c>
    </row>
    <row r="1358" spans="1:21" x14ac:dyDescent="0.25">
      <c r="A1358">
        <v>676</v>
      </c>
      <c r="B1358">
        <v>8877</v>
      </c>
      <c r="C1358" t="s">
        <v>2510</v>
      </c>
      <c r="D1358" t="s">
        <v>2511</v>
      </c>
      <c r="E1358" t="s">
        <v>15</v>
      </c>
      <c r="F1358" t="s">
        <v>2512</v>
      </c>
      <c r="G1358" t="str">
        <f>"201511040906"</f>
        <v>201511040906</v>
      </c>
      <c r="H1358">
        <v>660</v>
      </c>
      <c r="I1358">
        <v>0</v>
      </c>
      <c r="J1358">
        <v>30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T1358">
        <v>2</v>
      </c>
      <c r="U1358">
        <v>690</v>
      </c>
    </row>
    <row r="1359" spans="1:21" x14ac:dyDescent="0.25">
      <c r="H1359" t="s">
        <v>2513</v>
      </c>
    </row>
    <row r="1360" spans="1:21" x14ac:dyDescent="0.25">
      <c r="A1360">
        <v>677</v>
      </c>
      <c r="B1360">
        <v>10027</v>
      </c>
      <c r="C1360" t="s">
        <v>2514</v>
      </c>
      <c r="D1360" t="s">
        <v>2055</v>
      </c>
      <c r="E1360" t="s">
        <v>38</v>
      </c>
      <c r="F1360" t="s">
        <v>2515</v>
      </c>
      <c r="G1360" t="str">
        <f>"201511018941"</f>
        <v>201511018941</v>
      </c>
      <c r="H1360" t="s">
        <v>2460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T1360">
        <v>2</v>
      </c>
      <c r="U1360" t="s">
        <v>2460</v>
      </c>
    </row>
    <row r="1361" spans="1:21" x14ac:dyDescent="0.25">
      <c r="H1361" t="s">
        <v>2516</v>
      </c>
    </row>
    <row r="1362" spans="1:21" x14ac:dyDescent="0.25">
      <c r="A1362">
        <v>678</v>
      </c>
      <c r="B1362">
        <v>6155</v>
      </c>
      <c r="C1362" t="s">
        <v>2517</v>
      </c>
      <c r="D1362" t="s">
        <v>626</v>
      </c>
      <c r="E1362" t="s">
        <v>961</v>
      </c>
      <c r="F1362" t="s">
        <v>2518</v>
      </c>
      <c r="G1362" t="str">
        <f>"00069656"</f>
        <v>00069656</v>
      </c>
      <c r="H1362">
        <v>682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T1362">
        <v>2</v>
      </c>
      <c r="U1362">
        <v>682</v>
      </c>
    </row>
    <row r="1363" spans="1:21" x14ac:dyDescent="0.25">
      <c r="H1363" t="s">
        <v>2519</v>
      </c>
    </row>
    <row r="1364" spans="1:21" x14ac:dyDescent="0.25">
      <c r="A1364">
        <v>679</v>
      </c>
      <c r="B1364">
        <v>10103</v>
      </c>
      <c r="C1364" t="s">
        <v>2520</v>
      </c>
      <c r="D1364" t="s">
        <v>125</v>
      </c>
      <c r="E1364" t="s">
        <v>463</v>
      </c>
      <c r="F1364" t="s">
        <v>2521</v>
      </c>
      <c r="G1364" t="str">
        <f>"201603000634"</f>
        <v>201603000634</v>
      </c>
      <c r="H1364">
        <v>682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T1364">
        <v>2</v>
      </c>
      <c r="U1364">
        <v>682</v>
      </c>
    </row>
    <row r="1365" spans="1:21" x14ac:dyDescent="0.25">
      <c r="H1365" t="s">
        <v>2522</v>
      </c>
    </row>
    <row r="1366" spans="1:21" x14ac:dyDescent="0.25">
      <c r="A1366">
        <v>680</v>
      </c>
      <c r="B1366">
        <v>1611</v>
      </c>
      <c r="C1366" t="s">
        <v>2523</v>
      </c>
      <c r="D1366" t="s">
        <v>20</v>
      </c>
      <c r="E1366" t="s">
        <v>34</v>
      </c>
      <c r="F1366" t="s">
        <v>2524</v>
      </c>
      <c r="G1366" t="str">
        <f>"201511030796"</f>
        <v>201511030796</v>
      </c>
      <c r="H1366" t="s">
        <v>2525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T1366">
        <v>2</v>
      </c>
      <c r="U1366" t="s">
        <v>2525</v>
      </c>
    </row>
    <row r="1367" spans="1:21" x14ac:dyDescent="0.25">
      <c r="H1367" t="s">
        <v>2526</v>
      </c>
    </row>
    <row r="1368" spans="1:21" x14ac:dyDescent="0.25">
      <c r="A1368">
        <v>681</v>
      </c>
      <c r="B1368">
        <v>8080</v>
      </c>
      <c r="C1368" t="s">
        <v>2527</v>
      </c>
      <c r="D1368" t="s">
        <v>179</v>
      </c>
      <c r="E1368" t="s">
        <v>2528</v>
      </c>
      <c r="F1368" t="s">
        <v>2529</v>
      </c>
      <c r="G1368" t="str">
        <f>"201511029552"</f>
        <v>201511029552</v>
      </c>
      <c r="H1368" t="s">
        <v>2525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T1368">
        <v>2</v>
      </c>
      <c r="U1368" t="s">
        <v>2525</v>
      </c>
    </row>
    <row r="1369" spans="1:21" x14ac:dyDescent="0.25">
      <c r="H1369" t="s">
        <v>2530</v>
      </c>
    </row>
    <row r="1370" spans="1:21" x14ac:dyDescent="0.25">
      <c r="A1370">
        <v>682</v>
      </c>
      <c r="B1370">
        <v>1906</v>
      </c>
      <c r="C1370" t="s">
        <v>2531</v>
      </c>
      <c r="D1370" t="s">
        <v>14</v>
      </c>
      <c r="E1370" t="s">
        <v>961</v>
      </c>
      <c r="F1370" t="s">
        <v>2532</v>
      </c>
      <c r="G1370" t="str">
        <f>"00079436"</f>
        <v>00079436</v>
      </c>
      <c r="H1370">
        <v>671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T1370">
        <v>2</v>
      </c>
      <c r="U1370">
        <v>671</v>
      </c>
    </row>
    <row r="1371" spans="1:21" x14ac:dyDescent="0.25">
      <c r="H1371">
        <v>815</v>
      </c>
    </row>
    <row r="1372" spans="1:21" x14ac:dyDescent="0.25">
      <c r="A1372">
        <v>683</v>
      </c>
      <c r="B1372">
        <v>6282</v>
      </c>
      <c r="C1372" t="s">
        <v>2533</v>
      </c>
      <c r="D1372" t="s">
        <v>26</v>
      </c>
      <c r="E1372" t="s">
        <v>20</v>
      </c>
      <c r="F1372" t="s">
        <v>2534</v>
      </c>
      <c r="G1372" t="str">
        <f>"00024848"</f>
        <v>00024848</v>
      </c>
      <c r="H1372">
        <v>671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T1372">
        <v>2</v>
      </c>
      <c r="U1372">
        <v>671</v>
      </c>
    </row>
    <row r="1373" spans="1:21" x14ac:dyDescent="0.25">
      <c r="H1373" t="s">
        <v>2535</v>
      </c>
    </row>
    <row r="1374" spans="1:21" x14ac:dyDescent="0.25">
      <c r="A1374">
        <v>684</v>
      </c>
      <c r="B1374">
        <v>372</v>
      </c>
      <c r="C1374" t="s">
        <v>2536</v>
      </c>
      <c r="D1374" t="s">
        <v>26</v>
      </c>
      <c r="E1374" t="s">
        <v>121</v>
      </c>
      <c r="F1374" t="s">
        <v>2537</v>
      </c>
      <c r="G1374" t="str">
        <f>"201511027440"</f>
        <v>201511027440</v>
      </c>
      <c r="H1374" t="s">
        <v>2538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T1374">
        <v>2</v>
      </c>
      <c r="U1374" t="s">
        <v>2538</v>
      </c>
    </row>
    <row r="1375" spans="1:21" x14ac:dyDescent="0.25">
      <c r="H1375" t="s">
        <v>2539</v>
      </c>
    </row>
    <row r="1376" spans="1:21" x14ac:dyDescent="0.25">
      <c r="A1376">
        <v>685</v>
      </c>
      <c r="B1376">
        <v>7612</v>
      </c>
      <c r="C1376" t="s">
        <v>2540</v>
      </c>
      <c r="D1376" t="s">
        <v>15</v>
      </c>
      <c r="E1376" t="s">
        <v>468</v>
      </c>
      <c r="F1376" t="s">
        <v>2541</v>
      </c>
      <c r="G1376" t="str">
        <f>"00032533"</f>
        <v>00032533</v>
      </c>
      <c r="H1376" t="s">
        <v>2542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T1376">
        <v>2</v>
      </c>
      <c r="U1376" t="s">
        <v>2542</v>
      </c>
    </row>
    <row r="1377" spans="1:21" x14ac:dyDescent="0.25">
      <c r="H1377" t="s">
        <v>2543</v>
      </c>
    </row>
    <row r="1378" spans="1:21" x14ac:dyDescent="0.25">
      <c r="A1378">
        <v>686</v>
      </c>
      <c r="B1378">
        <v>1601</v>
      </c>
      <c r="C1378" t="s">
        <v>2544</v>
      </c>
      <c r="D1378" t="s">
        <v>38</v>
      </c>
      <c r="E1378" t="s">
        <v>134</v>
      </c>
      <c r="F1378" t="s">
        <v>2545</v>
      </c>
      <c r="G1378" t="str">
        <f>"00027593"</f>
        <v>00027593</v>
      </c>
      <c r="H1378" t="s">
        <v>2546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T1378">
        <v>2</v>
      </c>
      <c r="U1378" t="s">
        <v>2546</v>
      </c>
    </row>
    <row r="1379" spans="1:21" x14ac:dyDescent="0.25">
      <c r="H1379" t="s">
        <v>2547</v>
      </c>
    </row>
    <row r="1380" spans="1:21" x14ac:dyDescent="0.25">
      <c r="A1380">
        <v>687</v>
      </c>
      <c r="B1380">
        <v>5889</v>
      </c>
      <c r="C1380" t="s">
        <v>2548</v>
      </c>
      <c r="D1380" t="s">
        <v>26</v>
      </c>
      <c r="E1380" t="s">
        <v>15</v>
      </c>
      <c r="F1380" t="s">
        <v>2549</v>
      </c>
      <c r="G1380" t="str">
        <f>"201511029385"</f>
        <v>201511029385</v>
      </c>
      <c r="H1380" t="s">
        <v>2546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T1380">
        <v>2</v>
      </c>
      <c r="U1380" t="s">
        <v>2546</v>
      </c>
    </row>
    <row r="1381" spans="1:21" x14ac:dyDescent="0.25">
      <c r="H1381" t="s">
        <v>2550</v>
      </c>
    </row>
    <row r="1382" spans="1:21" x14ac:dyDescent="0.25">
      <c r="A1382">
        <v>688</v>
      </c>
      <c r="B1382">
        <v>5781</v>
      </c>
      <c r="C1382" t="s">
        <v>2551</v>
      </c>
      <c r="D1382" t="s">
        <v>543</v>
      </c>
      <c r="E1382" t="s">
        <v>1408</v>
      </c>
      <c r="F1382" t="s">
        <v>2552</v>
      </c>
      <c r="G1382" t="str">
        <f>"00030511"</f>
        <v>00030511</v>
      </c>
      <c r="H1382" t="s">
        <v>2553</v>
      </c>
      <c r="I1382">
        <v>0</v>
      </c>
      <c r="J1382">
        <v>30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T1382">
        <v>2</v>
      </c>
      <c r="U1382" t="s">
        <v>2554</v>
      </c>
    </row>
    <row r="1383" spans="1:21" x14ac:dyDescent="0.25">
      <c r="H1383" t="s">
        <v>2555</v>
      </c>
    </row>
    <row r="1384" spans="1:21" x14ac:dyDescent="0.25">
      <c r="A1384">
        <v>689</v>
      </c>
      <c r="B1384">
        <v>4534</v>
      </c>
      <c r="C1384" t="s">
        <v>2556</v>
      </c>
      <c r="D1384" t="s">
        <v>20</v>
      </c>
      <c r="E1384" t="s">
        <v>15</v>
      </c>
      <c r="F1384" t="s">
        <v>2557</v>
      </c>
      <c r="G1384" t="str">
        <f>"201511025419"</f>
        <v>201511025419</v>
      </c>
      <c r="H1384">
        <v>660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T1384">
        <v>2</v>
      </c>
      <c r="U1384">
        <v>660</v>
      </c>
    </row>
    <row r="1385" spans="1:21" x14ac:dyDescent="0.25">
      <c r="H1385" t="s">
        <v>2558</v>
      </c>
    </row>
    <row r="1386" spans="1:21" x14ac:dyDescent="0.25">
      <c r="A1386">
        <v>690</v>
      </c>
      <c r="B1386">
        <v>4865</v>
      </c>
      <c r="C1386" t="s">
        <v>2559</v>
      </c>
      <c r="D1386" t="s">
        <v>501</v>
      </c>
      <c r="E1386" t="s">
        <v>15</v>
      </c>
      <c r="F1386" t="s">
        <v>2560</v>
      </c>
      <c r="G1386" t="str">
        <f>"200801007588"</f>
        <v>200801007588</v>
      </c>
      <c r="H1386">
        <v>660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T1386">
        <v>2</v>
      </c>
      <c r="U1386">
        <v>660</v>
      </c>
    </row>
    <row r="1387" spans="1:21" x14ac:dyDescent="0.25">
      <c r="H1387" t="s">
        <v>2561</v>
      </c>
    </row>
    <row r="1388" spans="1:21" x14ac:dyDescent="0.25">
      <c r="A1388">
        <v>691</v>
      </c>
      <c r="B1388">
        <v>10017</v>
      </c>
      <c r="C1388" t="s">
        <v>2562</v>
      </c>
      <c r="D1388" t="s">
        <v>2563</v>
      </c>
      <c r="E1388" t="s">
        <v>2564</v>
      </c>
      <c r="F1388" t="s">
        <v>2565</v>
      </c>
      <c r="G1388" t="str">
        <f>"00094003"</f>
        <v>00094003</v>
      </c>
      <c r="H1388">
        <v>660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T1388">
        <v>2</v>
      </c>
      <c r="U1388">
        <v>660</v>
      </c>
    </row>
    <row r="1389" spans="1:21" x14ac:dyDescent="0.25">
      <c r="H1389" t="s">
        <v>2566</v>
      </c>
    </row>
    <row r="1390" spans="1:21" x14ac:dyDescent="0.25">
      <c r="A1390">
        <v>692</v>
      </c>
      <c r="B1390">
        <v>8051</v>
      </c>
      <c r="C1390" t="s">
        <v>2567</v>
      </c>
      <c r="D1390" t="s">
        <v>56</v>
      </c>
      <c r="E1390" t="s">
        <v>34</v>
      </c>
      <c r="F1390" t="s">
        <v>2568</v>
      </c>
      <c r="G1390" t="str">
        <f>"00079247"</f>
        <v>00079247</v>
      </c>
      <c r="H1390" t="s">
        <v>2569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T1390">
        <v>2</v>
      </c>
      <c r="U1390" t="s">
        <v>2569</v>
      </c>
    </row>
    <row r="1391" spans="1:21" x14ac:dyDescent="0.25">
      <c r="H1391" t="s">
        <v>118</v>
      </c>
    </row>
    <row r="1392" spans="1:21" x14ac:dyDescent="0.25">
      <c r="A1392">
        <v>693</v>
      </c>
      <c r="B1392">
        <v>8777</v>
      </c>
      <c r="C1392" t="s">
        <v>2570</v>
      </c>
      <c r="D1392" t="s">
        <v>551</v>
      </c>
      <c r="E1392" t="s">
        <v>48</v>
      </c>
      <c r="F1392" t="s">
        <v>2571</v>
      </c>
      <c r="G1392" t="str">
        <f>"201511041915"</f>
        <v>201511041915</v>
      </c>
      <c r="H1392" t="s">
        <v>2569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T1392">
        <v>2</v>
      </c>
      <c r="U1392" t="s">
        <v>2569</v>
      </c>
    </row>
    <row r="1393" spans="1:21" x14ac:dyDescent="0.25">
      <c r="H1393" t="s">
        <v>2572</v>
      </c>
    </row>
    <row r="1394" spans="1:21" x14ac:dyDescent="0.25">
      <c r="A1394">
        <v>694</v>
      </c>
      <c r="B1394">
        <v>3094</v>
      </c>
      <c r="C1394" t="s">
        <v>2573</v>
      </c>
      <c r="D1394" t="s">
        <v>222</v>
      </c>
      <c r="E1394" t="s">
        <v>1037</v>
      </c>
      <c r="F1394" t="s">
        <v>2574</v>
      </c>
      <c r="G1394" t="str">
        <f>"00030893"</f>
        <v>00030893</v>
      </c>
      <c r="H1394" t="s">
        <v>2575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T1394">
        <v>2</v>
      </c>
      <c r="U1394" t="s">
        <v>2575</v>
      </c>
    </row>
    <row r="1395" spans="1:21" x14ac:dyDescent="0.25">
      <c r="H1395" t="s">
        <v>2576</v>
      </c>
    </row>
    <row r="1396" spans="1:21" x14ac:dyDescent="0.25">
      <c r="A1396">
        <v>695</v>
      </c>
      <c r="B1396">
        <v>6793</v>
      </c>
      <c r="C1396" t="s">
        <v>2577</v>
      </c>
      <c r="D1396" t="s">
        <v>15</v>
      </c>
      <c r="E1396" t="s">
        <v>179</v>
      </c>
      <c r="F1396" t="s">
        <v>2578</v>
      </c>
      <c r="G1396" t="str">
        <f>"00083619"</f>
        <v>00083619</v>
      </c>
      <c r="H1396" t="s">
        <v>2579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T1396">
        <v>2</v>
      </c>
      <c r="U1396" t="s">
        <v>2579</v>
      </c>
    </row>
    <row r="1397" spans="1:21" x14ac:dyDescent="0.25">
      <c r="H1397" t="s">
        <v>817</v>
      </c>
    </row>
    <row r="1398" spans="1:21" x14ac:dyDescent="0.25">
      <c r="A1398">
        <v>696</v>
      </c>
      <c r="B1398">
        <v>6773</v>
      </c>
      <c r="C1398" t="s">
        <v>2580</v>
      </c>
      <c r="D1398" t="s">
        <v>168</v>
      </c>
      <c r="E1398" t="s">
        <v>20</v>
      </c>
      <c r="F1398" t="s">
        <v>2581</v>
      </c>
      <c r="G1398" t="str">
        <f>"00019263"</f>
        <v>00019263</v>
      </c>
      <c r="H1398">
        <v>605</v>
      </c>
      <c r="I1398">
        <v>0</v>
      </c>
      <c r="J1398">
        <v>30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T1398">
        <v>2</v>
      </c>
      <c r="U1398">
        <v>635</v>
      </c>
    </row>
    <row r="1399" spans="1:21" x14ac:dyDescent="0.25">
      <c r="H1399" t="s">
        <v>2582</v>
      </c>
    </row>
    <row r="1400" spans="1:21" x14ac:dyDescent="0.25">
      <c r="A1400">
        <v>697</v>
      </c>
      <c r="B1400">
        <v>155</v>
      </c>
      <c r="C1400" t="s">
        <v>2583</v>
      </c>
      <c r="D1400" t="s">
        <v>850</v>
      </c>
      <c r="E1400" t="s">
        <v>222</v>
      </c>
      <c r="F1400" t="s">
        <v>2584</v>
      </c>
      <c r="G1400" t="str">
        <f>"201511030955"</f>
        <v>201511030955</v>
      </c>
      <c r="H1400" t="s">
        <v>2553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T1400">
        <v>2</v>
      </c>
      <c r="U1400" t="s">
        <v>2553</v>
      </c>
    </row>
    <row r="1401" spans="1:21" x14ac:dyDescent="0.25">
      <c r="H1401" t="s">
        <v>2585</v>
      </c>
    </row>
    <row r="1402" spans="1:21" x14ac:dyDescent="0.25">
      <c r="A1402">
        <v>698</v>
      </c>
      <c r="B1402">
        <v>9953</v>
      </c>
      <c r="C1402" t="s">
        <v>1244</v>
      </c>
      <c r="D1402" t="s">
        <v>26</v>
      </c>
      <c r="E1402" t="s">
        <v>105</v>
      </c>
      <c r="F1402" t="s">
        <v>2586</v>
      </c>
      <c r="G1402" t="str">
        <f>"00037829"</f>
        <v>00037829</v>
      </c>
      <c r="H1402">
        <v>627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T1402">
        <v>2</v>
      </c>
      <c r="U1402">
        <v>627</v>
      </c>
    </row>
    <row r="1403" spans="1:21" x14ac:dyDescent="0.25">
      <c r="H1403" t="s">
        <v>2587</v>
      </c>
    </row>
    <row r="1404" spans="1:21" x14ac:dyDescent="0.25">
      <c r="A1404">
        <v>699</v>
      </c>
      <c r="B1404">
        <v>10245</v>
      </c>
      <c r="C1404" t="s">
        <v>2588</v>
      </c>
      <c r="D1404" t="s">
        <v>315</v>
      </c>
      <c r="E1404" t="s">
        <v>20</v>
      </c>
      <c r="F1404" t="s">
        <v>2589</v>
      </c>
      <c r="G1404" t="str">
        <f>"00022407"</f>
        <v>00022407</v>
      </c>
      <c r="H1404" t="s">
        <v>2590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T1404">
        <v>2</v>
      </c>
      <c r="U1404" t="s">
        <v>2590</v>
      </c>
    </row>
    <row r="1405" spans="1:21" x14ac:dyDescent="0.25">
      <c r="H1405" t="s">
        <v>2591</v>
      </c>
    </row>
    <row r="1406" spans="1:21" x14ac:dyDescent="0.25">
      <c r="A1406">
        <v>700</v>
      </c>
      <c r="B1406">
        <v>5475</v>
      </c>
      <c r="C1406" t="s">
        <v>2592</v>
      </c>
      <c r="D1406" t="s">
        <v>2593</v>
      </c>
      <c r="E1406" t="s">
        <v>2594</v>
      </c>
      <c r="F1406" t="s">
        <v>2595</v>
      </c>
      <c r="G1406" t="str">
        <f>"201511006493"</f>
        <v>201511006493</v>
      </c>
      <c r="H1406">
        <v>550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70</v>
      </c>
      <c r="P1406">
        <v>0</v>
      </c>
      <c r="Q1406">
        <v>0</v>
      </c>
      <c r="T1406">
        <v>2</v>
      </c>
      <c r="U1406">
        <v>620</v>
      </c>
    </row>
    <row r="1407" spans="1:21" x14ac:dyDescent="0.25">
      <c r="H1407" t="s">
        <v>2596</v>
      </c>
    </row>
    <row r="1408" spans="1:21" x14ac:dyDescent="0.25">
      <c r="A1408">
        <v>701</v>
      </c>
      <c r="B1408">
        <v>1379</v>
      </c>
      <c r="C1408" t="s">
        <v>2597</v>
      </c>
      <c r="D1408" t="s">
        <v>2598</v>
      </c>
      <c r="E1408" t="s">
        <v>179</v>
      </c>
      <c r="F1408" t="s">
        <v>2599</v>
      </c>
      <c r="G1408" t="str">
        <f>"00032637"</f>
        <v>00032637</v>
      </c>
      <c r="H1408" t="s">
        <v>2600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T1408">
        <v>2</v>
      </c>
      <c r="U1408" t="s">
        <v>2600</v>
      </c>
    </row>
    <row r="1409" spans="1:21" x14ac:dyDescent="0.25">
      <c r="H1409" t="s">
        <v>2601</v>
      </c>
    </row>
    <row r="1410" spans="1:21" x14ac:dyDescent="0.25">
      <c r="A1410">
        <v>702</v>
      </c>
      <c r="B1410">
        <v>3034</v>
      </c>
      <c r="C1410" t="s">
        <v>2602</v>
      </c>
      <c r="D1410" t="s">
        <v>48</v>
      </c>
      <c r="E1410" t="s">
        <v>34</v>
      </c>
      <c r="F1410" t="s">
        <v>2603</v>
      </c>
      <c r="G1410" t="str">
        <f>"201511028074"</f>
        <v>201511028074</v>
      </c>
      <c r="H1410" t="s">
        <v>2600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T1410">
        <v>2</v>
      </c>
      <c r="U1410" t="s">
        <v>2600</v>
      </c>
    </row>
    <row r="1411" spans="1:21" x14ac:dyDescent="0.25">
      <c r="H1411" t="s">
        <v>118</v>
      </c>
    </row>
    <row r="1412" spans="1:21" x14ac:dyDescent="0.25">
      <c r="A1412">
        <v>703</v>
      </c>
      <c r="B1412">
        <v>1185</v>
      </c>
      <c r="C1412" t="s">
        <v>2604</v>
      </c>
      <c r="D1412" t="s">
        <v>551</v>
      </c>
      <c r="E1412" t="s">
        <v>492</v>
      </c>
      <c r="F1412" t="s">
        <v>2605</v>
      </c>
      <c r="G1412" t="str">
        <f>"00021526"</f>
        <v>00021526</v>
      </c>
      <c r="H1412" t="s">
        <v>2600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T1412">
        <v>2</v>
      </c>
      <c r="U1412" t="s">
        <v>2600</v>
      </c>
    </row>
    <row r="1413" spans="1:21" x14ac:dyDescent="0.25">
      <c r="H1413" t="s">
        <v>2606</v>
      </c>
    </row>
    <row r="1414" spans="1:21" x14ac:dyDescent="0.25">
      <c r="A1414">
        <v>704</v>
      </c>
      <c r="B1414">
        <v>152</v>
      </c>
      <c r="C1414" t="s">
        <v>2607</v>
      </c>
      <c r="D1414" t="s">
        <v>2608</v>
      </c>
      <c r="E1414" t="s">
        <v>316</v>
      </c>
      <c r="F1414" t="s">
        <v>2609</v>
      </c>
      <c r="G1414" t="str">
        <f>"201511005455"</f>
        <v>201511005455</v>
      </c>
      <c r="H1414">
        <v>605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T1414">
        <v>2</v>
      </c>
      <c r="U1414">
        <v>605</v>
      </c>
    </row>
    <row r="1415" spans="1:21" x14ac:dyDescent="0.25">
      <c r="H1415" t="s">
        <v>2610</v>
      </c>
    </row>
    <row r="1416" spans="1:21" x14ac:dyDescent="0.25">
      <c r="A1416">
        <v>705</v>
      </c>
      <c r="B1416">
        <v>9771</v>
      </c>
      <c r="C1416" t="s">
        <v>2611</v>
      </c>
      <c r="D1416" t="s">
        <v>496</v>
      </c>
      <c r="E1416" t="s">
        <v>15</v>
      </c>
      <c r="F1416" t="s">
        <v>2612</v>
      </c>
      <c r="G1416" t="str">
        <f>"201512001589"</f>
        <v>201512001589</v>
      </c>
      <c r="H1416">
        <v>605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T1416">
        <v>2</v>
      </c>
      <c r="U1416">
        <v>605</v>
      </c>
    </row>
    <row r="1417" spans="1:21" x14ac:dyDescent="0.25">
      <c r="H1417" t="s">
        <v>2613</v>
      </c>
    </row>
    <row r="1418" spans="1:21" x14ac:dyDescent="0.25">
      <c r="A1418">
        <v>706</v>
      </c>
      <c r="B1418">
        <v>5705</v>
      </c>
      <c r="C1418" t="s">
        <v>2614</v>
      </c>
      <c r="D1418" t="s">
        <v>304</v>
      </c>
      <c r="E1418" t="s">
        <v>222</v>
      </c>
      <c r="F1418" t="s">
        <v>2615</v>
      </c>
      <c r="G1418" t="str">
        <f>"201511013018"</f>
        <v>201511013018</v>
      </c>
      <c r="H1418">
        <v>605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T1418">
        <v>2</v>
      </c>
      <c r="U1418">
        <v>605</v>
      </c>
    </row>
    <row r="1419" spans="1:21" x14ac:dyDescent="0.25">
      <c r="H1419" t="s">
        <v>2616</v>
      </c>
    </row>
    <row r="1420" spans="1:21" x14ac:dyDescent="0.25">
      <c r="A1420">
        <v>707</v>
      </c>
      <c r="B1420">
        <v>2086</v>
      </c>
      <c r="C1420" t="s">
        <v>2617</v>
      </c>
      <c r="D1420" t="s">
        <v>72</v>
      </c>
      <c r="E1420" t="s">
        <v>20</v>
      </c>
      <c r="F1420" t="s">
        <v>2618</v>
      </c>
      <c r="G1420" t="str">
        <f>"00041969"</f>
        <v>00041969</v>
      </c>
      <c r="H1420">
        <v>605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T1420">
        <v>2</v>
      </c>
      <c r="U1420">
        <v>605</v>
      </c>
    </row>
    <row r="1421" spans="1:21" x14ac:dyDescent="0.25">
      <c r="H1421" t="s">
        <v>2619</v>
      </c>
    </row>
    <row r="1422" spans="1:21" x14ac:dyDescent="0.25">
      <c r="A1422">
        <v>708</v>
      </c>
      <c r="B1422">
        <v>6774</v>
      </c>
      <c r="C1422" t="s">
        <v>32</v>
      </c>
      <c r="D1422" t="s">
        <v>2349</v>
      </c>
      <c r="E1422" t="s">
        <v>134</v>
      </c>
      <c r="F1422" t="s">
        <v>2620</v>
      </c>
      <c r="G1422" t="str">
        <f>"201511019479"</f>
        <v>201511019479</v>
      </c>
      <c r="H1422">
        <v>605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T1422">
        <v>2</v>
      </c>
      <c r="U1422">
        <v>605</v>
      </c>
    </row>
    <row r="1423" spans="1:21" x14ac:dyDescent="0.25">
      <c r="H1423" t="s">
        <v>2621</v>
      </c>
    </row>
    <row r="1424" spans="1:21" x14ac:dyDescent="0.25">
      <c r="A1424">
        <v>709</v>
      </c>
      <c r="B1424">
        <v>4556</v>
      </c>
      <c r="C1424" t="s">
        <v>2622</v>
      </c>
      <c r="D1424" t="s">
        <v>642</v>
      </c>
      <c r="E1424" t="s">
        <v>134</v>
      </c>
      <c r="F1424" t="s">
        <v>2623</v>
      </c>
      <c r="G1424" t="str">
        <f>"201406003071"</f>
        <v>201406003071</v>
      </c>
      <c r="H1424">
        <v>605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T1424">
        <v>2</v>
      </c>
      <c r="U1424">
        <v>605</v>
      </c>
    </row>
    <row r="1425" spans="1:21" x14ac:dyDescent="0.25">
      <c r="H1425" t="s">
        <v>2624</v>
      </c>
    </row>
    <row r="1426" spans="1:21" x14ac:dyDescent="0.25">
      <c r="A1426">
        <v>710</v>
      </c>
      <c r="B1426">
        <v>4673</v>
      </c>
      <c r="C1426" t="s">
        <v>2625</v>
      </c>
      <c r="D1426" t="s">
        <v>56</v>
      </c>
      <c r="E1426" t="s">
        <v>134</v>
      </c>
      <c r="F1426" t="s">
        <v>2626</v>
      </c>
      <c r="G1426" t="str">
        <f>"201512000467"</f>
        <v>201512000467</v>
      </c>
      <c r="H1426">
        <v>605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T1426">
        <v>2</v>
      </c>
      <c r="U1426">
        <v>605</v>
      </c>
    </row>
    <row r="1427" spans="1:21" x14ac:dyDescent="0.25">
      <c r="H1427" t="s">
        <v>2627</v>
      </c>
    </row>
    <row r="1428" spans="1:21" x14ac:dyDescent="0.25">
      <c r="A1428">
        <v>711</v>
      </c>
      <c r="B1428">
        <v>1657</v>
      </c>
      <c r="C1428" t="s">
        <v>2628</v>
      </c>
      <c r="D1428" t="s">
        <v>2629</v>
      </c>
      <c r="E1428" t="s">
        <v>34</v>
      </c>
      <c r="F1428" t="s">
        <v>2630</v>
      </c>
      <c r="G1428" t="str">
        <f>"00024104"</f>
        <v>00024104</v>
      </c>
      <c r="H1428">
        <v>605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T1428">
        <v>2</v>
      </c>
      <c r="U1428">
        <v>605</v>
      </c>
    </row>
    <row r="1429" spans="1:21" x14ac:dyDescent="0.25">
      <c r="H1429" t="s">
        <v>2631</v>
      </c>
    </row>
    <row r="1430" spans="1:21" x14ac:dyDescent="0.25">
      <c r="A1430">
        <v>712</v>
      </c>
      <c r="B1430">
        <v>4133</v>
      </c>
      <c r="C1430" t="s">
        <v>2632</v>
      </c>
      <c r="D1430" t="s">
        <v>33</v>
      </c>
      <c r="E1430" t="s">
        <v>222</v>
      </c>
      <c r="F1430" t="s">
        <v>2633</v>
      </c>
      <c r="G1430" t="str">
        <f>"201511014433"</f>
        <v>201511014433</v>
      </c>
      <c r="H1430">
        <v>605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T1430">
        <v>2</v>
      </c>
      <c r="U1430">
        <v>605</v>
      </c>
    </row>
    <row r="1431" spans="1:21" x14ac:dyDescent="0.25">
      <c r="H1431" t="s">
        <v>2634</v>
      </c>
    </row>
    <row r="1432" spans="1:21" x14ac:dyDescent="0.25">
      <c r="A1432">
        <v>713</v>
      </c>
      <c r="B1432">
        <v>5044</v>
      </c>
      <c r="C1432" t="s">
        <v>2635</v>
      </c>
      <c r="D1432" t="s">
        <v>1121</v>
      </c>
      <c r="E1432" t="s">
        <v>2636</v>
      </c>
      <c r="F1432" t="s">
        <v>2637</v>
      </c>
      <c r="G1432" t="str">
        <f>"201511019676"</f>
        <v>201511019676</v>
      </c>
      <c r="H1432">
        <v>605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T1432">
        <v>2</v>
      </c>
      <c r="U1432">
        <v>605</v>
      </c>
    </row>
    <row r="1433" spans="1:21" x14ac:dyDescent="0.25">
      <c r="H1433" t="s">
        <v>2638</v>
      </c>
    </row>
    <row r="1434" spans="1:21" x14ac:dyDescent="0.25">
      <c r="A1434">
        <v>714</v>
      </c>
      <c r="B1434">
        <v>6130</v>
      </c>
      <c r="C1434" t="s">
        <v>1529</v>
      </c>
      <c r="D1434" t="s">
        <v>315</v>
      </c>
      <c r="E1434" t="s">
        <v>48</v>
      </c>
      <c r="F1434" t="s">
        <v>2639</v>
      </c>
      <c r="G1434" t="str">
        <f>"00102346"</f>
        <v>00102346</v>
      </c>
      <c r="H1434">
        <v>594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T1434">
        <v>2</v>
      </c>
      <c r="U1434">
        <v>594</v>
      </c>
    </row>
    <row r="1435" spans="1:21" x14ac:dyDescent="0.25">
      <c r="H1435">
        <v>840</v>
      </c>
    </row>
    <row r="1436" spans="1:21" x14ac:dyDescent="0.25">
      <c r="A1436">
        <v>715</v>
      </c>
      <c r="B1436">
        <v>6390</v>
      </c>
      <c r="C1436" t="s">
        <v>2640</v>
      </c>
      <c r="D1436" t="s">
        <v>99</v>
      </c>
      <c r="E1436" t="s">
        <v>186</v>
      </c>
      <c r="F1436" t="s">
        <v>2641</v>
      </c>
      <c r="G1436" t="str">
        <f>"201511041515"</f>
        <v>201511041515</v>
      </c>
      <c r="H1436" t="s">
        <v>2642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T1436">
        <v>3</v>
      </c>
      <c r="U1436" t="s">
        <v>2642</v>
      </c>
    </row>
    <row r="1437" spans="1:21" x14ac:dyDescent="0.25">
      <c r="H1437" t="s">
        <v>2643</v>
      </c>
    </row>
    <row r="1438" spans="1:21" x14ac:dyDescent="0.25">
      <c r="A1438">
        <v>716</v>
      </c>
      <c r="B1438">
        <v>2382</v>
      </c>
      <c r="C1438" t="s">
        <v>2644</v>
      </c>
      <c r="D1438" t="s">
        <v>1718</v>
      </c>
      <c r="E1438" t="s">
        <v>20</v>
      </c>
      <c r="F1438" t="s">
        <v>2645</v>
      </c>
      <c r="G1438" t="str">
        <f>"201511022091"</f>
        <v>201511022091</v>
      </c>
      <c r="H1438">
        <v>550</v>
      </c>
      <c r="I1438">
        <v>0</v>
      </c>
      <c r="J1438">
        <v>30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T1438">
        <v>2</v>
      </c>
      <c r="U1438">
        <v>580</v>
      </c>
    </row>
    <row r="1439" spans="1:21" x14ac:dyDescent="0.25">
      <c r="H1439" t="s">
        <v>2646</v>
      </c>
    </row>
    <row r="1440" spans="1:21" x14ac:dyDescent="0.25">
      <c r="A1440">
        <v>717</v>
      </c>
      <c r="B1440">
        <v>8147</v>
      </c>
      <c r="C1440" t="s">
        <v>2647</v>
      </c>
      <c r="D1440" t="s">
        <v>56</v>
      </c>
      <c r="E1440" t="s">
        <v>34</v>
      </c>
      <c r="F1440" t="s">
        <v>2648</v>
      </c>
      <c r="G1440" t="str">
        <f>"00096630"</f>
        <v>00096630</v>
      </c>
      <c r="H1440" t="s">
        <v>2649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T1440">
        <v>2</v>
      </c>
      <c r="U1440" t="s">
        <v>2649</v>
      </c>
    </row>
    <row r="1441" spans="1:21" x14ac:dyDescent="0.25">
      <c r="H1441" t="s">
        <v>2650</v>
      </c>
    </row>
    <row r="1442" spans="1:21" x14ac:dyDescent="0.25">
      <c r="A1442">
        <v>718</v>
      </c>
      <c r="B1442">
        <v>5521</v>
      </c>
      <c r="C1442" t="s">
        <v>2651</v>
      </c>
      <c r="D1442" t="s">
        <v>2652</v>
      </c>
      <c r="E1442" t="s">
        <v>38</v>
      </c>
      <c r="F1442" t="s">
        <v>2653</v>
      </c>
      <c r="G1442" t="str">
        <f>"201511035682"</f>
        <v>201511035682</v>
      </c>
      <c r="H1442">
        <v>550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T1442">
        <v>2</v>
      </c>
      <c r="U1442">
        <v>550</v>
      </c>
    </row>
    <row r="1443" spans="1:21" x14ac:dyDescent="0.25">
      <c r="H1443" t="s">
        <v>2654</v>
      </c>
    </row>
    <row r="1444" spans="1:21" x14ac:dyDescent="0.25">
      <c r="A1444">
        <v>719</v>
      </c>
      <c r="B1444">
        <v>1716</v>
      </c>
      <c r="C1444" t="s">
        <v>2655</v>
      </c>
      <c r="D1444" t="s">
        <v>2656</v>
      </c>
      <c r="E1444" t="s">
        <v>15</v>
      </c>
      <c r="F1444" t="s">
        <v>2657</v>
      </c>
      <c r="G1444" t="str">
        <f>"201511030760"</f>
        <v>201511030760</v>
      </c>
      <c r="H1444">
        <v>550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T1444">
        <v>2</v>
      </c>
      <c r="U1444">
        <v>550</v>
      </c>
    </row>
    <row r="1445" spans="1:21" x14ac:dyDescent="0.25">
      <c r="H1445" t="s">
        <v>2658</v>
      </c>
    </row>
    <row r="1446" spans="1:21" x14ac:dyDescent="0.25">
      <c r="A1446">
        <v>720</v>
      </c>
      <c r="B1446">
        <v>9617</v>
      </c>
      <c r="C1446" t="s">
        <v>2659</v>
      </c>
      <c r="D1446" t="s">
        <v>20</v>
      </c>
      <c r="E1446" t="s">
        <v>2660</v>
      </c>
      <c r="F1446" t="s">
        <v>2661</v>
      </c>
      <c r="G1446" t="str">
        <f>"00030354"</f>
        <v>00030354</v>
      </c>
      <c r="H1446">
        <v>550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T1446">
        <v>2</v>
      </c>
      <c r="U1446">
        <v>550</v>
      </c>
    </row>
    <row r="1447" spans="1:21" x14ac:dyDescent="0.25">
      <c r="H1447" t="s">
        <v>2662</v>
      </c>
    </row>
    <row r="1448" spans="1:21" x14ac:dyDescent="0.25">
      <c r="A1448">
        <v>721</v>
      </c>
      <c r="B1448">
        <v>4067</v>
      </c>
      <c r="C1448" t="s">
        <v>2663</v>
      </c>
      <c r="D1448" t="s">
        <v>26</v>
      </c>
      <c r="E1448" t="s">
        <v>222</v>
      </c>
      <c r="F1448" t="s">
        <v>2664</v>
      </c>
      <c r="G1448" t="str">
        <f>"201511038349"</f>
        <v>201511038349</v>
      </c>
      <c r="H1448">
        <v>550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T1448">
        <v>2</v>
      </c>
      <c r="U1448">
        <v>550</v>
      </c>
    </row>
    <row r="1449" spans="1:21" x14ac:dyDescent="0.25">
      <c r="H1449" t="s">
        <v>2665</v>
      </c>
    </row>
    <row r="1450" spans="1:21" x14ac:dyDescent="0.25">
      <c r="A1450">
        <v>722</v>
      </c>
      <c r="B1450">
        <v>1537</v>
      </c>
      <c r="C1450" t="s">
        <v>539</v>
      </c>
      <c r="D1450" t="s">
        <v>14</v>
      </c>
      <c r="E1450" t="s">
        <v>2666</v>
      </c>
      <c r="F1450" t="s">
        <v>2667</v>
      </c>
      <c r="G1450" t="str">
        <f>"00023605"</f>
        <v>00023605</v>
      </c>
      <c r="H1450" t="s">
        <v>2668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T1450">
        <v>2</v>
      </c>
      <c r="U1450" t="s">
        <v>2668</v>
      </c>
    </row>
    <row r="1451" spans="1:21" x14ac:dyDescent="0.25">
      <c r="H1451" t="s">
        <v>2669</v>
      </c>
    </row>
    <row r="1453" spans="1:21" x14ac:dyDescent="0.25">
      <c r="A1453" t="s">
        <v>2670</v>
      </c>
    </row>
    <row r="1454" spans="1:21" x14ac:dyDescent="0.25">
      <c r="A1454" t="s">
        <v>2671</v>
      </c>
    </row>
    <row r="1455" spans="1:21" x14ac:dyDescent="0.25">
      <c r="A1455" t="s">
        <v>2672</v>
      </c>
    </row>
    <row r="1456" spans="1:21" x14ac:dyDescent="0.25">
      <c r="A1456" t="s">
        <v>2673</v>
      </c>
    </row>
    <row r="1457" spans="1:1" x14ac:dyDescent="0.25">
      <c r="A1457" t="s">
        <v>2674</v>
      </c>
    </row>
    <row r="1458" spans="1:1" x14ac:dyDescent="0.25">
      <c r="A1458" t="s">
        <v>2675</v>
      </c>
    </row>
    <row r="1459" spans="1:1" x14ac:dyDescent="0.25">
      <c r="A1459" t="s">
        <v>2676</v>
      </c>
    </row>
    <row r="1460" spans="1:1" x14ac:dyDescent="0.25">
      <c r="A1460" t="s">
        <v>2677</v>
      </c>
    </row>
    <row r="1461" spans="1:1" x14ac:dyDescent="0.25">
      <c r="A1461" t="s">
        <v>2678</v>
      </c>
    </row>
    <row r="1462" spans="1:1" x14ac:dyDescent="0.25">
      <c r="A1462" t="s">
        <v>2679</v>
      </c>
    </row>
    <row r="1463" spans="1:1" x14ac:dyDescent="0.25">
      <c r="A1463" t="s">
        <v>2680</v>
      </c>
    </row>
    <row r="1464" spans="1:1" x14ac:dyDescent="0.25">
      <c r="A1464" t="s">
        <v>2681</v>
      </c>
    </row>
    <row r="1465" spans="1:1" x14ac:dyDescent="0.25">
      <c r="A1465" t="s">
        <v>2682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2018-04-25T11:19:25Z</dcterms:created>
  <dcterms:modified xsi:type="dcterms:W3CDTF">2018-04-25T11:19:29Z</dcterms:modified>
</cp:coreProperties>
</file>