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10" i="1" l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<sst xmlns="http://schemas.openxmlformats.org/spreadsheetml/2006/main" count="4667" uniqueCount="2791">
  <si>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</si>
  <si>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</si>
  <si>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</si>
  <si>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ΓΕΝΙΚΕΣ ΘΕΣΕΙΣ ΧΩΡΙΣ ΕΜΠΕΙΡΙΑ</t>
  </si>
  <si>
    <t>ΔΕ ΧΕΙΡΙΣΤΩΝ ΙΑΤΡΙΚΩΝ ΣΥΣΚΕΥΩΝ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</si>
  <si>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</si>
  <si>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</si>
  <si>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</si>
  <si>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</si>
  <si>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</si>
  <si>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</si>
  <si>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</si>
  <si>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</si>
  <si>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ΑΛΕΞΙΟΥ</t>
  </si>
  <si>
    <t>ΑΘΑΝΑΣΙΟΣ</t>
  </si>
  <si>
    <t>ΓΕΩΡΓΙΟΣ</t>
  </si>
  <si>
    <t>ΑΜ358486</t>
  </si>
  <si>
    <t>911-928-929-914-900-927-934-908</t>
  </si>
  <si>
    <t>ΚΩΣΤΑΓΟΥΛΑΣ</t>
  </si>
  <si>
    <t>ΔΗΜΗΤΡΙΟΣ</t>
  </si>
  <si>
    <t>ΑΜ657216</t>
  </si>
  <si>
    <t>909-911-910-912-908</t>
  </si>
  <si>
    <t>ΤΖΙΜΑ</t>
  </si>
  <si>
    <t>ΜΑΡΙΑ</t>
  </si>
  <si>
    <t>Χ677163</t>
  </si>
  <si>
    <t>904-916-903-901-918-921-917-920-919-922-902-927-914-933-928-929-934-900-898-899-907-908-911-909-910-912-939-925-926-913-941-942</t>
  </si>
  <si>
    <t>ΡΑΓΓΟΥ</t>
  </si>
  <si>
    <t>ΜΑΙΡΗ</t>
  </si>
  <si>
    <t>ΑΛΕΞΑΝΔΡΟΣ</t>
  </si>
  <si>
    <t>ΑΖ915953</t>
  </si>
  <si>
    <t>906-767-911-908-921-903-918-901-928-929-900-927-934-914-932-912-909-910-920-904-919-917-916-902-922-913-926-925-907-905-899-898-939-941-931-933-924-915-938-940-935-923-930</t>
  </si>
  <si>
    <t>ΡΕΝΤΖΙΟΥ</t>
  </si>
  <si>
    <t>ΧΑΡΟΥΛΑ</t>
  </si>
  <si>
    <t>ΙΩΑΝΝΗΣ</t>
  </si>
  <si>
    <t>ΑΑ382822</t>
  </si>
  <si>
    <t>914-927-900-911-928-929-932-934</t>
  </si>
  <si>
    <t>ΜΑΥΡΟΜΙΧΑΛΗ</t>
  </si>
  <si>
    <t>ΕΛΙΣΣΑΒΕΤ</t>
  </si>
  <si>
    <t>ΗΛΙΑΣ</t>
  </si>
  <si>
    <t>Φ142496</t>
  </si>
  <si>
    <t>920-916-918-919-922-921-917-904-901-902-903</t>
  </si>
  <si>
    <t>ΨΑ</t>
  </si>
  <si>
    <t>ΕΛΕΝΗ</t>
  </si>
  <si>
    <t>ΒΑΣΙΛΕΙΟΣ</t>
  </si>
  <si>
    <t>ΑΗ055572</t>
  </si>
  <si>
    <t>921-918-901-903-927-900-934-908-911-929-928-920-917-916-919-922</t>
  </si>
  <si>
    <t>ΠΟΥΛΙΑΝΟΥ</t>
  </si>
  <si>
    <t>ΒΑΣΙΛΙΚΗ</t>
  </si>
  <si>
    <t>ΗΡΑΚΛΗΣ</t>
  </si>
  <si>
    <t>Φ321969</t>
  </si>
  <si>
    <t>1094,5</t>
  </si>
  <si>
    <t>1244,5</t>
  </si>
  <si>
    <t>751-752-753-754-755-756-757-758-759-760-762-764-765-768-769-770-772-773-774-775-776-777-778-779-780-781-782-783-784-785-786-787-788-789-790-791-792-793-794-795-796-800-801-802-803-805-813-814-898-899-900-901-902-903-904-907-908-909-910-911-912-913-914-916-917-918-919-920-921-922-925-926-927-928-929-933-934-937-939-941-942</t>
  </si>
  <si>
    <t>ΒΟΓΙΑΤΖΙΔΟΥ</t>
  </si>
  <si>
    <t>ΧΡΥΣΟΒΑΛΑΝΤΟΥ</t>
  </si>
  <si>
    <t>ΣΤΕΡΓΙΟΣ</t>
  </si>
  <si>
    <t>ΑΚ446698</t>
  </si>
  <si>
    <t>913-938-939-941-908-932-929-911-928-914-934-927-918-900-921-906-903-901-925-926-933-898-912-909-910-899-904-902-922-916-920-917-919</t>
  </si>
  <si>
    <t>ΚΟΥΡΝΕΤΑ</t>
  </si>
  <si>
    <t>ΔΗΜΗΤΡΑ</t>
  </si>
  <si>
    <t>Ρ816828</t>
  </si>
  <si>
    <t>1063,7</t>
  </si>
  <si>
    <t>1243,7</t>
  </si>
  <si>
    <t>927-898-899</t>
  </si>
  <si>
    <t>ΚΑΡΕΚΛΑ</t>
  </si>
  <si>
    <t>ΚΥΡΙΑΚΗ</t>
  </si>
  <si>
    <t>ΣΩΤΗΡΙΟΣ</t>
  </si>
  <si>
    <t>ΑΒ671740</t>
  </si>
  <si>
    <t>1084,6</t>
  </si>
  <si>
    <t>1234,6</t>
  </si>
  <si>
    <t>908-911-909-910-912-939-928-926-925-914-929-933-941</t>
  </si>
  <si>
    <t>ΜΠΟΛΗ</t>
  </si>
  <si>
    <t>ΕΥΑΓΓΕΛΙΑ</t>
  </si>
  <si>
    <t>ΓΡΗΓΟΡΙΟΣ</t>
  </si>
  <si>
    <t>Π850926</t>
  </si>
  <si>
    <t>1083,5</t>
  </si>
  <si>
    <t>1233,5</t>
  </si>
  <si>
    <t>920-918-916-917-919-922-904-903-921-901-902-900</t>
  </si>
  <si>
    <t>ΔΕΒΕΤΖΗ</t>
  </si>
  <si>
    <t>ΘΕΟΔΩΡΟΣ</t>
  </si>
  <si>
    <t>Τ065061</t>
  </si>
  <si>
    <t>921-901-918-903-900-927-929-928-934-908-911-914</t>
  </si>
  <si>
    <t>ΚΙΚΙΔΟΥ</t>
  </si>
  <si>
    <t>ΚΩΝΣΤΑΝΤΙΑ</t>
  </si>
  <si>
    <t>ΧΑΡΑΛΑΜΠΟΣ</t>
  </si>
  <si>
    <t>ΑΗ289025</t>
  </si>
  <si>
    <t>926-925-915-934-908-909-910-911-912-913-914-933-932-931-929-928-924-898-899-900-901-902-903-904-905-906-907-916-917-918-919-920-921-922-927-930</t>
  </si>
  <si>
    <t>ΧΑΡΑΜΟΠΟΥΛΟΣ</t>
  </si>
  <si>
    <t>ΑΝΤΩΝΗΣ</t>
  </si>
  <si>
    <t>ΣΤΑΥΡΟΣ</t>
  </si>
  <si>
    <t>ΑΗ612629</t>
  </si>
  <si>
    <t>1072,5</t>
  </si>
  <si>
    <t>1222,5</t>
  </si>
  <si>
    <t>904-918-921-917-903</t>
  </si>
  <si>
    <t>ΜΠΑΛΤΖΩΗ</t>
  </si>
  <si>
    <t>ΑΡΧΟΝΤΙΑ ΕΥΑΓΓΕΛΙΑ</t>
  </si>
  <si>
    <t>ΑΚ377673</t>
  </si>
  <si>
    <t>1069,2</t>
  </si>
  <si>
    <t>1219,2</t>
  </si>
  <si>
    <t>900-908-911-928-914-929-901-903-918-921-927-934-932-906-926-925-915-899-898-912-910-909-756-781-782-801-796-794-786-787-757-764-761-759-763-768-754-753-933-916-917-920-919</t>
  </si>
  <si>
    <t>ΔΕΜΙΡΤΖΟΓΛΟΥ</t>
  </si>
  <si>
    <t>ΧΡΙΣΤΙΝΑ</t>
  </si>
  <si>
    <t>ΑΝΤΩΝΙΟΣ</t>
  </si>
  <si>
    <t>ΑΑ842108</t>
  </si>
  <si>
    <t>908-911-932-928-929-900-927-918-921-901-903-934-914-923-924-940-938-899-898-925-909-912</t>
  </si>
  <si>
    <t>Καραμιχαλάκη</t>
  </si>
  <si>
    <t>Φωτούλα</t>
  </si>
  <si>
    <t>Στέφανος</t>
  </si>
  <si>
    <t>ΑΖ021526</t>
  </si>
  <si>
    <t>1059,3</t>
  </si>
  <si>
    <t>1209,3</t>
  </si>
  <si>
    <t>901-902-903-904-916-917-918-920-921-922</t>
  </si>
  <si>
    <t>ΚΑΛΑΜΠΟΥΚΑ</t>
  </si>
  <si>
    <t>ΕΥΦΡΟΣΥΝΗ</t>
  </si>
  <si>
    <t>ΚΩΝΣΤΑΝΤΙΝΟΣ</t>
  </si>
  <si>
    <t>ΑΜ667885</t>
  </si>
  <si>
    <t>1028,5</t>
  </si>
  <si>
    <t>1208,5</t>
  </si>
  <si>
    <t>911-908-924-932-913-928-906-929-914-934-918-921-901-903-900-927</t>
  </si>
  <si>
    <t>ΤΕΡΖΗΣ</t>
  </si>
  <si>
    <t>ΑΗ678337</t>
  </si>
  <si>
    <t>911-908-909-912-910-926-925-928-929-914-933-913-934-918-921-916-917-919-920-923-927-941-942-907</t>
  </si>
  <si>
    <t>ΝΑΝΟΥ</t>
  </si>
  <si>
    <t>ΣΤΑΜΑΤΙΑ</t>
  </si>
  <si>
    <t>ΠΑΝΑΓΙΩΤΗΣ</t>
  </si>
  <si>
    <t>Τ958535</t>
  </si>
  <si>
    <t>1053,8</t>
  </si>
  <si>
    <t>1203,8</t>
  </si>
  <si>
    <t xml:space="preserve">ΜΠΑΡΑΚΟΥ </t>
  </si>
  <si>
    <t xml:space="preserve">ΑΝΘΙΤΣΑ </t>
  </si>
  <si>
    <t xml:space="preserve">ΝΙΚΟΛΑΟΣ </t>
  </si>
  <si>
    <t>ΑΖ194706</t>
  </si>
  <si>
    <t>908-909-910-911-912-939-924-923-940-932-938-913-928-941-929</t>
  </si>
  <si>
    <t>ΤΣΑΚΟΥΛΗ</t>
  </si>
  <si>
    <t>ΜΙΡΑΝΤΑ</t>
  </si>
  <si>
    <t>ΘΩΜΑΣ</t>
  </si>
  <si>
    <t>ΑΗ010353</t>
  </si>
  <si>
    <t>916-904-918-921-922-903-902-901-917-919-920</t>
  </si>
  <si>
    <t>ΖΑΡΚΑΔΑΚΗ</t>
  </si>
  <si>
    <t>ΑΝΑΣΤΑΣΙΑ</t>
  </si>
  <si>
    <t>ΧΡΗΣΤΟΣ</t>
  </si>
  <si>
    <t>ΑΚ298547</t>
  </si>
  <si>
    <t>1049,4</t>
  </si>
  <si>
    <t>1199,4</t>
  </si>
  <si>
    <t>904-922-927-900-908-912</t>
  </si>
  <si>
    <t>ΠΕΡΔΙΚΑΚΗ</t>
  </si>
  <si>
    <t>Τ479873</t>
  </si>
  <si>
    <t>934-929-928-914-933-913-902-903-904-916-917-918-919-920-921-922-901-907-908-909-910-911-912-925-926-899-900-898-927</t>
  </si>
  <si>
    <t>ΧΑΡΙΤΟΥΔΗ</t>
  </si>
  <si>
    <t>ΑΠΟΣΤΟΛΙΑ</t>
  </si>
  <si>
    <t>ΑΝΑΣΤΑΣΙΟΣ</t>
  </si>
  <si>
    <t>ΑΗ535461</t>
  </si>
  <si>
    <t>918-904-920-903-901-917-916-919-921-902</t>
  </si>
  <si>
    <t>ΣΟΦΙΑΝΟΥ</t>
  </si>
  <si>
    <t>ΠΑΝΑΓΙΩΤΑ</t>
  </si>
  <si>
    <t>Χ013823</t>
  </si>
  <si>
    <t>901-902-903-904-916-917-918-919-920-921-922-927-899-900-912-907-908-910-911-914</t>
  </si>
  <si>
    <t>ΤΣΙΝΤΖΙΛΙΔΑΣ</t>
  </si>
  <si>
    <t>ΣΤΑΜΟΥΛΗΣ</t>
  </si>
  <si>
    <t>Ξ642493</t>
  </si>
  <si>
    <t>904-902-903-921-917-901-918-916-922</t>
  </si>
  <si>
    <t>ΜΗΤΡΟΠΟΥΛΟΣ</t>
  </si>
  <si>
    <t>ΑΝΔΡΕΑΣ</t>
  </si>
  <si>
    <t>ΑΖ702553</t>
  </si>
  <si>
    <t>898-899-900-901-902-903-904-905-906-907-908-909-910-911-912-913-914-915-916-917-918-919-920-921-922-923-924-925-926-927-928-929-930-931-932-933-934-935-938-939-940-941-942</t>
  </si>
  <si>
    <t>ΑΝΑΣΤΑΣΙΑΔΟΥ</t>
  </si>
  <si>
    <t>ΣΤΕΛΛΑ</t>
  </si>
  <si>
    <t>ΧΡΙΣΤΟΦΟΡΟΣ</t>
  </si>
  <si>
    <t>Χ539160</t>
  </si>
  <si>
    <t>904-917-902-901-916-920-921-919-903-918-922-934-927-908-909-910-911-912-899-900-907-928-914-933-932</t>
  </si>
  <si>
    <t>ΓΩΓΟΥΛΟΣ</t>
  </si>
  <si>
    <t>ΑΙ32603158</t>
  </si>
  <si>
    <t>ΤΣΕΛΙΓΚΑ</t>
  </si>
  <si>
    <t>ΜΑΡΙΝΑ</t>
  </si>
  <si>
    <t>ΕΥΑΓΓΕΛΟΣ</t>
  </si>
  <si>
    <t>Χ704868</t>
  </si>
  <si>
    <t>903-901-921-918-902-904-916-917-919-920-922</t>
  </si>
  <si>
    <t>ΣΙΡΙΝΙΔΟΥ</t>
  </si>
  <si>
    <t>ΓΕΩΡΓΙΑ</t>
  </si>
  <si>
    <t>ΑΕ098279</t>
  </si>
  <si>
    <t>902-916-904-918-921-922-919-920-917-903</t>
  </si>
  <si>
    <t>ΤΣΩΤΑΣ</t>
  </si>
  <si>
    <t>ΖΑΧΑΡΙΑΣ</t>
  </si>
  <si>
    <t>ΑΙ777429</t>
  </si>
  <si>
    <t>1194,5</t>
  </si>
  <si>
    <t>929-927-928-914-900-911-908-901-903-918-921-934-909-910-912-916-917-919-922-920</t>
  </si>
  <si>
    <t>ΒΑΣΙΛΑ</t>
  </si>
  <si>
    <t>ΟΥΡΑΝΙΑ</t>
  </si>
  <si>
    <t>ΕΥΣΤΡΑΤΙΟΣ</t>
  </si>
  <si>
    <t>ΑΗ239493</t>
  </si>
  <si>
    <t>1039,5</t>
  </si>
  <si>
    <t>1189,5</t>
  </si>
  <si>
    <t>926-925-909-911-910-908-912-933-914-928-929-900-899-898-913-927-934-904-903-902-901-916-917-918-919-920-921-922-907-915-932-931-935-924-923-906-905-930-939-938-940-941-942</t>
  </si>
  <si>
    <t>ΚΑΡΑΝΙΚΑ</t>
  </si>
  <si>
    <t>ΣΟΦΙΑ</t>
  </si>
  <si>
    <t>ΕΥΘΥΜΙΟΣ</t>
  </si>
  <si>
    <t>Τ242291</t>
  </si>
  <si>
    <t>900-899-898</t>
  </si>
  <si>
    <t>ΣΙΔΗΡΟΠΟΥΛΟΣ</t>
  </si>
  <si>
    <t>ΝΙΚΟΛΑΟΣ</t>
  </si>
  <si>
    <t>ΑΚ979397</t>
  </si>
  <si>
    <t>925-926-908-911-909-910-912-915-928-929-935-898-900</t>
  </si>
  <si>
    <t>ΠΑΠΑΔΟΠΟΥΛΟΥ</t>
  </si>
  <si>
    <t>ΑΛΕΞΑΝΔΡΑ</t>
  </si>
  <si>
    <t>ΑΗ578220</t>
  </si>
  <si>
    <t>904-916-917-918-919-901-903-902-922-921-920-927-898-899-900-929-934-933-928-914-907-908-909-910-911-912-913-939-941-942-925-926-915-906-905-923-924-930-931-932-935-938-940</t>
  </si>
  <si>
    <t>ΓΚΑΓΚΑΜΑΝΟΥ</t>
  </si>
  <si>
    <t>ΠΑΥΛΟΣ</t>
  </si>
  <si>
    <t>ΑΗ561737</t>
  </si>
  <si>
    <t>918-901-921-903-920-917-919-916-904-922-902-927-933-914</t>
  </si>
  <si>
    <t>ΝΑΤΣΙΚΟΥ</t>
  </si>
  <si>
    <t>ΜΑΡΙΑ-ΙΩΑΝΝΑ</t>
  </si>
  <si>
    <t>ΑΓΓΕΛΟΣ</t>
  </si>
  <si>
    <t>ΑΖ243662</t>
  </si>
  <si>
    <t>835-836-837-838-839-840-841-842-815-816-817-818-821-822-823-824-825-826-827-828-829-830-843-844-846-847-848-850-852-853-854-855-856-857-858-859-861-862-869-870-871-872-875-876-908-909-910-911-912-939-898-899-900-901-902-903-904-905-906-907-913-914-915-916-917-918-919-920-921-922-923-924-925-926-927-928-929-930-931-932-933-934-935-938-940-941-942-781-782-756-757-763-764-768-786-787-794-796-801-802-803-804-809</t>
  </si>
  <si>
    <t>ΒΟΓΙΑΤΖΙΔΗΣ</t>
  </si>
  <si>
    <t>Σ881551</t>
  </si>
  <si>
    <t>913-908-939-909-910-912-911-941-929-920-925-926-933-934-928-903-904-917-916-919-921-899-900-927-898</t>
  </si>
  <si>
    <t>ΚΑΛΥΒΑΣ</t>
  </si>
  <si>
    <t>ΑΒ547190</t>
  </si>
  <si>
    <t>918-921-901-903-917-919-910-922-916-904</t>
  </si>
  <si>
    <t>ΣΑΤΣΙΟΥ</t>
  </si>
  <si>
    <t>ΑΜ292583</t>
  </si>
  <si>
    <t>908-909-931</t>
  </si>
  <si>
    <t>ΠΑΠΑΚΩΣΤΑ</t>
  </si>
  <si>
    <t>ΛΑΜΠΡΙΝΗ</t>
  </si>
  <si>
    <t>Ρ440706</t>
  </si>
  <si>
    <t>1004,3</t>
  </si>
  <si>
    <t>1154,3</t>
  </si>
  <si>
    <t>766-809-767-808-762-784-798-801-807-927-906-928-933-932-931-913-914-905</t>
  </si>
  <si>
    <t>ΤΟΤΣΙΚΑΣ</t>
  </si>
  <si>
    <t>ΑΑ335105</t>
  </si>
  <si>
    <t>901-926-925-929-934-898-899-900-928-902-903-904-913-914-907-908-909-910-911-912-916-917-918-919-920-921-922-933-927-931-932-935-923-924-906-905-915-930-938-939-940-941-942</t>
  </si>
  <si>
    <t>ΝΤΟΥΡΑΝΤΩΝΗ</t>
  </si>
  <si>
    <t>ΚΕΡΑΣΟΥΛΑ</t>
  </si>
  <si>
    <t>ΑΒ774400</t>
  </si>
  <si>
    <t>998,8</t>
  </si>
  <si>
    <t>1148,8</t>
  </si>
  <si>
    <t>899-900-898-931-913-906-938-905-939-909-912-911-910-908-941-922-920-918-902-904-903-919-917-916-921-901-932-927-933-914-928-926-925-924-923-940-915-935-934-929-930-907</t>
  </si>
  <si>
    <t>ΚΥΡΙΛΛΙΔΟΥ</t>
  </si>
  <si>
    <t>ΑΓΓΕΛΙΚΗ</t>
  </si>
  <si>
    <t>1090,1</t>
  </si>
  <si>
    <t>1140,1</t>
  </si>
  <si>
    <t>915-905-930-935-941-942-929-928-906-926-925-914-927-900-911-908-903-901-921-918-934-933-909-910-912-899-898-904-939-923-924-940-922-902-938-931-932-907-920-917-916-919</t>
  </si>
  <si>
    <t>BOBRO</t>
  </si>
  <si>
    <t>MONIKA</t>
  </si>
  <si>
    <t>KRZYSZTOF</t>
  </si>
  <si>
    <t>904-903-902-901</t>
  </si>
  <si>
    <t>ΑΡΓΥΡΩ</t>
  </si>
  <si>
    <t>ΑΒ167259</t>
  </si>
  <si>
    <t>925-926-908-909-910-911-912-923-924-913-914-935-915-906-934-933-932-931-928-929-927-930-898-899-900-901-902-903-904-905-907-916-917-918-919-920-921-922</t>
  </si>
  <si>
    <t>ΒΟΥΛΓΑΡΗ</t>
  </si>
  <si>
    <t>ΑΒ404971</t>
  </si>
  <si>
    <t>980,1</t>
  </si>
  <si>
    <t>1130,1</t>
  </si>
  <si>
    <t>ΚΑΡΑΜΠΑΤΖΑΚΗΣ</t>
  </si>
  <si>
    <t>ΑΝΑΓΝΩΣΤΗΣ</t>
  </si>
  <si>
    <t>Χ873793</t>
  </si>
  <si>
    <t>913-908-909-910-911-912-931-906-928-929-907-899-900-898-939-941-942-934-933-914-915-926-932-927-901-902-903-904-916-917-918-919-920-921-922</t>
  </si>
  <si>
    <t>ΣΙΝΟΠΟΥΛΟΥ</t>
  </si>
  <si>
    <t>ΕΙΡΗΝΗ</t>
  </si>
  <si>
    <t>Σ590895</t>
  </si>
  <si>
    <t>921-919-917-922-918-904-903-902-920-901</t>
  </si>
  <si>
    <t>ΠΑΙΡΑΚΤΑΡΙΔΟΥ</t>
  </si>
  <si>
    <t>Φ095154</t>
  </si>
  <si>
    <t>916-904-922-919-920-918-917-921-927-934-898-900-899-929-933-907-911-910-909-912-914-926-925-930-902-903-901-932-915-923-924-905-935</t>
  </si>
  <si>
    <t>ΤΣΟΥΣΗ</t>
  </si>
  <si>
    <t>ΑΝΝΑ</t>
  </si>
  <si>
    <t>Σ740423</t>
  </si>
  <si>
    <t>904-903-902-922-921-918-917-919-916-901-920</t>
  </si>
  <si>
    <t>ΜΠΑΛΑΜΠΑΝΗΣ</t>
  </si>
  <si>
    <t>Χ023301</t>
  </si>
  <si>
    <t>920-916-919-922-918-917-921-904-903-901-902-927</t>
  </si>
  <si>
    <t>ΠΑΠΑΣΠΥΡΟΠΟΥΛΟΣ</t>
  </si>
  <si>
    <t>ΑΒ794288</t>
  </si>
  <si>
    <t>949,3</t>
  </si>
  <si>
    <t>1129,3</t>
  </si>
  <si>
    <t>ΑΝΔΡΕΟΠΟΥΛΟΣ</t>
  </si>
  <si>
    <t>ΑΗ719857</t>
  </si>
  <si>
    <t>753-754-755-756-751-752-757-758-759-760-765-764-768-769-770-785-786-787-788-789-790-791-792-793-794-795-796-772-773-774-775-776-777-778-779-780-781-782-783-784-799-800-801-802-803-805-804-806-807-808-809-810-811-812-813-814-898-899-900-934-927-901-902-903-904-916-917-918-919-920-921-922-907-908-909-910-911-912-914-915-913-923-924-925-926-928-929-933-930-931-932-935</t>
  </si>
  <si>
    <t>ΠΑΠΑΝΙΚΟΛΑΟΥ</t>
  </si>
  <si>
    <t>ΑΑ053639</t>
  </si>
  <si>
    <t>904-903-919-917-920-901-916-922-902-918-921</t>
  </si>
  <si>
    <t>ΦΑΡΔΗΣ</t>
  </si>
  <si>
    <t>ΑΠΟΣΤΟΛΟΣ</t>
  </si>
  <si>
    <t>ΑΒ696730</t>
  </si>
  <si>
    <t>944,9</t>
  </si>
  <si>
    <t>1124,9</t>
  </si>
  <si>
    <t>908-912-909-939-942</t>
  </si>
  <si>
    <t>ΧΡΙΣΤΟΥΛΑ</t>
  </si>
  <si>
    <t>ΑΜ364990</t>
  </si>
  <si>
    <t>1124,5</t>
  </si>
  <si>
    <t>901-903-914-918-921-928-927-929-934-911-908</t>
  </si>
  <si>
    <t>ΤΖΟΥΑΝΑΚΗ</t>
  </si>
  <si>
    <t>ΜΑΡΙΑΝΑ</t>
  </si>
  <si>
    <t>ΜΙΧΑΗΛ</t>
  </si>
  <si>
    <t>ΑΙ639211</t>
  </si>
  <si>
    <t>943,8</t>
  </si>
  <si>
    <t>1123,8</t>
  </si>
  <si>
    <t>907-901-902-903-904-916-917-918-919-920-921-922-927-898-899-900-934-933-928-929-925-926-914-913-908-909-910-911-912-924-939-938-940-941</t>
  </si>
  <si>
    <t xml:space="preserve">ΙΩΑΝΝΙΔΟΥ </t>
  </si>
  <si>
    <t>ΚΟΝΔΥΛΕΝΙΑ</t>
  </si>
  <si>
    <t xml:space="preserve">ΙΩΑΝΝΗΣ </t>
  </si>
  <si>
    <t>ΑΗ807441</t>
  </si>
  <si>
    <t>973,5</t>
  </si>
  <si>
    <t>1123,5</t>
  </si>
  <si>
    <t>908-909-910-911-912-913-914-915-916-917-918-919-920-921-922-923-924-925-926-927-928-929-930-931-932-933-934-935-898-899-900-901-902-903-904-905-906-907</t>
  </si>
  <si>
    <t>ΣΦΥΡΗΣ</t>
  </si>
  <si>
    <t>Ρ641773</t>
  </si>
  <si>
    <t>1050,5</t>
  </si>
  <si>
    <t>1120,5</t>
  </si>
  <si>
    <t>902-922-917-903-916-901-918-919-920-921-927-899-900-898-908-909-912-910-911-939-941-942</t>
  </si>
  <si>
    <t>ΔΑΣΚΑΛΑΚΗΣ</t>
  </si>
  <si>
    <t>ΕΜΜΑΝΟΥΗΛ</t>
  </si>
  <si>
    <t>ΕΥΣΤΑΘΙΟΣ</t>
  </si>
  <si>
    <t>ΑΗ969129</t>
  </si>
  <si>
    <t>907-920-921-922-919-901-902-903-916-917-918</t>
  </si>
  <si>
    <t>ΤΣΟΝΙΟΓΛΟΥ</t>
  </si>
  <si>
    <t>ΑΗ377541</t>
  </si>
  <si>
    <t>913-912-910-908-909-911-928-926-925-933-907</t>
  </si>
  <si>
    <t>ΕΓΓΛΕΖΟΠΟΥΛΟΣ</t>
  </si>
  <si>
    <t>ΣΤΥΛΙΑΝΟΣ</t>
  </si>
  <si>
    <t>ΑΚ453194</t>
  </si>
  <si>
    <t>962,5</t>
  </si>
  <si>
    <t>1112,5</t>
  </si>
  <si>
    <t>901-902-903-904-908-909-910-912-916-917-918-919-920-921-922-913-907-927-939-941-942-898-899-900</t>
  </si>
  <si>
    <t>ΜΠΟΣΜΟΥ</t>
  </si>
  <si>
    <t>ΑΚ388286</t>
  </si>
  <si>
    <t>929,5</t>
  </si>
  <si>
    <t>1109,5</t>
  </si>
  <si>
    <t>900-927-908-911-918-921-903-901-928-914-929-932-934-898-899-909-910-912-925-926-933-919-920-916-922-917-904-915-923-924-931-905-935-913-938-930-906-907-939-940-941-942</t>
  </si>
  <si>
    <t>ΣΑΜΑΡΑ</t>
  </si>
  <si>
    <t>ΦΩΤΕΙΝΗ</t>
  </si>
  <si>
    <t>ΑΖ684986</t>
  </si>
  <si>
    <t>1079,1</t>
  </si>
  <si>
    <t>1109,1</t>
  </si>
  <si>
    <t>ΛΩΤΤΑ</t>
  </si>
  <si>
    <t>ΝΑΠΟΛΕΩΝ</t>
  </si>
  <si>
    <t>ΑΗ239226</t>
  </si>
  <si>
    <t>907-762-773-929-933-801-928-800-925-926-935-813-774-784-914-913-751-752-910-911-912-909-908-778-779-780-782-781-814-939-941-942-900-755-754-756-899-927-898-753-772-805-903-758-759-904-917-916-918-919-921-920-901-757-765-796-785-786-787-788-789-790-791-792-793-768-769-770</t>
  </si>
  <si>
    <t>ΠΑΝΤΑΖΗ</t>
  </si>
  <si>
    <t>ΑΙΚΑΤΕΡΙΝΑ</t>
  </si>
  <si>
    <t>ΑΒ542784</t>
  </si>
  <si>
    <t>898-899-900-907-913-914-925-926-927-928-929-933-934-939-941-942-908-909-910-911-912-916-917-918-919-920-921-922-901-902-903-904</t>
  </si>
  <si>
    <t>ΖΩΝΤΟΥ</t>
  </si>
  <si>
    <t>ΑΙΚΑΤΕΡΙΝΗ</t>
  </si>
  <si>
    <t>Σ522965</t>
  </si>
  <si>
    <t>912-910-908-939-911-909</t>
  </si>
  <si>
    <t>ΓΑΒΡΙΛΟΠΟΥΛΟΥ</t>
  </si>
  <si>
    <t>ΜΑΡΙΑ ΛΕΜΟΝΙΑ</t>
  </si>
  <si>
    <t>ΑΓΓΕΛΗΣ</t>
  </si>
  <si>
    <t>Χ338210</t>
  </si>
  <si>
    <t>1102,5</t>
  </si>
  <si>
    <t>813-934-771-772-928-929-773-774-775-776-777-913-914-925-926-927-751-752-753-907-933-783-784-754-755-756-800-801-802-803-805-898-899-900-768-769-770-931-809-808-807-935-905-906-766-767-923-932-915-762-763-806-811-812-810-804-799-798-797-757-758-759-760-764-765-785-786-787-788-789-790-791-792-793-794-795-796-901-902-903-904-778-779-780-781-782-908-909-910-814-911-912-916-917-918-919-920-921-922-930-924-761</t>
  </si>
  <si>
    <t>ΣΤΑΥΡΟΠΟΥΛΟΥ</t>
  </si>
  <si>
    <t>Σ652841</t>
  </si>
  <si>
    <t>951,5</t>
  </si>
  <si>
    <t>1101,5</t>
  </si>
  <si>
    <t>901-902-903-916-904-917-918-920-919-921-922</t>
  </si>
  <si>
    <t>ΑΝΑΓΝΩΣΤΑΚΗ</t>
  </si>
  <si>
    <t>ΑΚ939636</t>
  </si>
  <si>
    <t>908-909-910-911-912</t>
  </si>
  <si>
    <t>ΣΠΥΡΙΔΟΥ</t>
  </si>
  <si>
    <t>ΜΑΚΡΙΝΑ</t>
  </si>
  <si>
    <t>ΠΑΝΤΕΛΕΗΜΩΝ</t>
  </si>
  <si>
    <t>ΑΕ836698</t>
  </si>
  <si>
    <t>923-920-940-909-911-910-908-912-939-925-926-935-915-932-941-942-931-913-929</t>
  </si>
  <si>
    <t>ΚΑΤΙΚΗ</t>
  </si>
  <si>
    <t>ΑΚ312016</t>
  </si>
  <si>
    <t>ΑΛΜΠΑΝΟΥΔΗ</t>
  </si>
  <si>
    <t>ΑΙ883954</t>
  </si>
  <si>
    <t>923-924-940-925-908-909-910-911-912-939</t>
  </si>
  <si>
    <t>ΤΣΙΝΤΖΕΛΗ</t>
  </si>
  <si>
    <t>Χ572238</t>
  </si>
  <si>
    <t>916-917-918-919-920-921-922-901-902-903-904-927</t>
  </si>
  <si>
    <t>ΠΑΠΟΥΤΣΑΚΗΣ</t>
  </si>
  <si>
    <t>ΑΕ059002</t>
  </si>
  <si>
    <t>918-921-920-917-922-916-919-903-901-902-904</t>
  </si>
  <si>
    <t>ΓΟΥΛΑΣ</t>
  </si>
  <si>
    <t>ΦΩΤΙΟΣ</t>
  </si>
  <si>
    <t>ΑΒ326007</t>
  </si>
  <si>
    <t>918-916-904-917-919-921-920-922-903-902-901</t>
  </si>
  <si>
    <t>ΧΕΛΙΔΩΝΗ</t>
  </si>
  <si>
    <t>ΑΔΑΜΑΝΤΙΑ</t>
  </si>
  <si>
    <t>ΑΒ408009</t>
  </si>
  <si>
    <t>909-911-912-910-908-928-929-924-926-932-933-914-939-925-913-938-904-903-921-917-901-918-916-920-919-934-927-899-900-898-923-915-930-931</t>
  </si>
  <si>
    <t>ΛΙΟΦΑΓΟΣ</t>
  </si>
  <si>
    <t>ΣΤΕΦΑΝΟΣ</t>
  </si>
  <si>
    <t>ΑΕ516543</t>
  </si>
  <si>
    <t>934-913-927-900-928-929-908-911-914-901-903-918-921-899-898-933-902-904-916-917-919-920-922-925-926-907-909-910-912</t>
  </si>
  <si>
    <t>ΚΟΥΤΣΟΓΙΩΡΓΟΣ</t>
  </si>
  <si>
    <t>ΠΑΡΑΣΚΕΥΑΣ</t>
  </si>
  <si>
    <t>ΑΜ485726</t>
  </si>
  <si>
    <t>925-926-941-942-939-928-929-933-914-913-907-898-899-900-905-906-908-909-910-911-912-915-923-924-927-930-931-932-935-934-938-940-916-917-918-919-920-921-922-901-902-903-904</t>
  </si>
  <si>
    <t>ΡΟΥΚΟΥΝΑΚΗ</t>
  </si>
  <si>
    <t>ΑΚ814640</t>
  </si>
  <si>
    <t>921-918-901-903-917-920-904-922-916-919-902</t>
  </si>
  <si>
    <t>ΣΙΜΟΥ</t>
  </si>
  <si>
    <t>ΑΡΓΥΡΙΟΣ</t>
  </si>
  <si>
    <t>ΑΗ761657</t>
  </si>
  <si>
    <t>1095,6</t>
  </si>
  <si>
    <t>801-928</t>
  </si>
  <si>
    <t>ΚΑΠΑΡΕΛΟΣ</t>
  </si>
  <si>
    <t>Σ353161</t>
  </si>
  <si>
    <t>1094,9</t>
  </si>
  <si>
    <t>ΦΩΤΟΥ</t>
  </si>
  <si>
    <t>ΕΙΡΗΝΗ ΧΡΥΣΟΒΑΛΑΝΤΗ</t>
  </si>
  <si>
    <t>ΑΖ744146</t>
  </si>
  <si>
    <t>907-934-923-925-926-933-914-915-928-929-898-899-900-908-909-910-911-912-901-902-903-904-916-917-918-919-920-921-922</t>
  </si>
  <si>
    <t>ΠΛΙΑΤΣΙΚΑ</t>
  </si>
  <si>
    <t>ΙΩΑΝΝΑ</t>
  </si>
  <si>
    <t>Χ379714</t>
  </si>
  <si>
    <t>915-922-916-917-918-919-920-921-901-902-903-904</t>
  </si>
  <si>
    <t>ΑΖ277943</t>
  </si>
  <si>
    <t>ΑΜ829998</t>
  </si>
  <si>
    <t>933-914-928-919-901-922-921-917-903-902-916-900-908-909-910-934</t>
  </si>
  <si>
    <t>ΚΑΡΓΟΠΟΥΛΟΥ</t>
  </si>
  <si>
    <t>ΧΑΡΙΚΛΕΙΑ</t>
  </si>
  <si>
    <t>Χ252905</t>
  </si>
  <si>
    <t>908-909-912</t>
  </si>
  <si>
    <t>ΒΛΑΧΑΤΣΗΣ</t>
  </si>
  <si>
    <t>ΣΠΥΡΟΣ</t>
  </si>
  <si>
    <t>ΑΒ913723</t>
  </si>
  <si>
    <t>1089,3</t>
  </si>
  <si>
    <t>938-913-931-932-941</t>
  </si>
  <si>
    <t>ΣΕΒΑΣΤΑ</t>
  </si>
  <si>
    <t>Τ214303</t>
  </si>
  <si>
    <t>912-910-908-909-911</t>
  </si>
  <si>
    <t>ΔΕΛΗΓΙΑ</t>
  </si>
  <si>
    <t>ΑΙ325646</t>
  </si>
  <si>
    <t>926-925-929-928-913-938-932-908-909-910-911-912-933-914-898-899-900-907-927-935-901-902-903-904-916-917-918-919-920-921-922-915-923-924-931-905-906-930</t>
  </si>
  <si>
    <t>ΝΙΚΗΤΙΑΔΗ</t>
  </si>
  <si>
    <t>ΑΑ090835</t>
  </si>
  <si>
    <t>1017,5</t>
  </si>
  <si>
    <t>1087,5</t>
  </si>
  <si>
    <t>901-902-903-904-916-917-918-919-920-921-927</t>
  </si>
  <si>
    <t>ΕΣΚΙΚΕΧΑΓΙΟΓΛΟΥ</t>
  </si>
  <si>
    <t>ΑΛΕΞΙΑ</t>
  </si>
  <si>
    <t>ΑΖ667539</t>
  </si>
  <si>
    <t>1086,8</t>
  </si>
  <si>
    <t>909-908-912-911-910-926-928-929-942-941-925-913-933-914</t>
  </si>
  <si>
    <t>ΖΟΥΡΝΑΤΖΙΔΟΥ</t>
  </si>
  <si>
    <t>ΘΕΟΔΩΡΑ</t>
  </si>
  <si>
    <t>Τ802555</t>
  </si>
  <si>
    <t>1085,7</t>
  </si>
  <si>
    <t>924-908-909-910-912-911</t>
  </si>
  <si>
    <t>ΑΛΕΞΟΠΟΥΛΟΣ</t>
  </si>
  <si>
    <t>ΑΧΙΛΛΕΥΣ</t>
  </si>
  <si>
    <t>ΑΖ185379</t>
  </si>
  <si>
    <t>909-911-912</t>
  </si>
  <si>
    <t>ΚΕΦΑΛΑ</t>
  </si>
  <si>
    <t>ΑΜ431599</t>
  </si>
  <si>
    <t>ΑΓΓΕΛΙΔΗΣ</t>
  </si>
  <si>
    <t>ΑΕ114682</t>
  </si>
  <si>
    <t>932-908-909-910-911-928-929-925-926-914-933-934-901-902-903-904-916-917-918-919-920-921-922-898-899-900-927-930-907</t>
  </si>
  <si>
    <t>ΓΚΑΣΙΑΜΗΣ</t>
  </si>
  <si>
    <t xml:space="preserve">ΔΗΜΗΤΡΙΟΣ </t>
  </si>
  <si>
    <t>Π755153</t>
  </si>
  <si>
    <t>916-917-918-919-920-921-922</t>
  </si>
  <si>
    <t>ΠΡΑΣΣΑΚΗ</t>
  </si>
  <si>
    <t>ΝΕΚΤΑΡΙΑ</t>
  </si>
  <si>
    <t>ΑΗ624161</t>
  </si>
  <si>
    <t>907-898-899-900-938-934-935-940-928-927-930-929-932-933-917-920-921-918-919-916-915-922-923-924-926-925-939-941-942-908-909-910-911-912-913-914-901-902-903-904-905-931</t>
  </si>
  <si>
    <t>ΜΠΟΥΡΑΚΗ</t>
  </si>
  <si>
    <t>ΙΩΑΝΝΑ ΠΩΛΙΝΑ ΠΟΥΛΟΥΔΙΑ</t>
  </si>
  <si>
    <t>ΠΕΡΗΣ</t>
  </si>
  <si>
    <t>ΑΕ450392</t>
  </si>
  <si>
    <t>920-919-916-917-918-922-904-921-903-901-902-907-910-911-912-909-908-927-900-899-898-930-934-928-933-925-926-913-914</t>
  </si>
  <si>
    <t>ΚΟΛΙΟΥ</t>
  </si>
  <si>
    <t>ΑΙ262020</t>
  </si>
  <si>
    <t>ΖΗΣΗΣ</t>
  </si>
  <si>
    <t>ΚΥΡΙΑΖΗΣ</t>
  </si>
  <si>
    <t>ΑΖ963335</t>
  </si>
  <si>
    <t>929-928-914-933-934-909-908-912-910-911-904-903-902-913</t>
  </si>
  <si>
    <t>ΚΑΛΦΟΠΟΥΛΟΣ</t>
  </si>
  <si>
    <t>ΣΤΑΜΑΤΙΟΣ</t>
  </si>
  <si>
    <t>ΑΒ456184</t>
  </si>
  <si>
    <t>931-906-913-905-932-938-941-924-923-912-909-908-911-910-939-940-929-928-934-926-925-915-933-914-935-927-899-900-898-930-907-903-921-922-904-916-918-901-917-919-920-902-942</t>
  </si>
  <si>
    <t>ΛΑΓΟΥΜΤΖΗ</t>
  </si>
  <si>
    <t>ΚΩΝΣΤΑΝΤΙΝΑ</t>
  </si>
  <si>
    <t>Ρ340343</t>
  </si>
  <si>
    <t>1081,3</t>
  </si>
  <si>
    <t>911-941-908-909-910-912</t>
  </si>
  <si>
    <t>ΗΛΙΟΓΛΟΥ</t>
  </si>
  <si>
    <t>ΧΡΥΣΗ</t>
  </si>
  <si>
    <t>ΑΕ 874760</t>
  </si>
  <si>
    <t>924-940-923-908-911-909-913-912-932-928</t>
  </si>
  <si>
    <t>ΨΑΛΙΔΑ</t>
  </si>
  <si>
    <t>ΠΑΡΑΣΚΕΥΗ</t>
  </si>
  <si>
    <t>Ρ838481</t>
  </si>
  <si>
    <t>926-925-933-914-900-899-898-910-911-908-909-928</t>
  </si>
  <si>
    <t>ΤΑΖΙΔΟΥ</t>
  </si>
  <si>
    <t>ΑΗ293676</t>
  </si>
  <si>
    <t>1080,5</t>
  </si>
  <si>
    <t>751-756-752-753-754-755-757-758-759-760-762-763-764-765-766-767-768-769-770-771-772-773-774-814-813-937-800-802-805-806-807-808-812-811-810-801-898-899-900-938-939-940-941-942-901-902</t>
  </si>
  <si>
    <t>ΣΠΑΝΟΥ</t>
  </si>
  <si>
    <t>ΑΣΗΜΙΝΑ</t>
  </si>
  <si>
    <t>ΑΖ697266</t>
  </si>
  <si>
    <t>1079,5</t>
  </si>
  <si>
    <t>908-911-910-912-939-928-929-940-941-913-914-926-925-932-938-931-915-933-934</t>
  </si>
  <si>
    <t>ΑΝΤΩΝΙΟΥ</t>
  </si>
  <si>
    <t>ΑΙ423535</t>
  </si>
  <si>
    <t>904-916-918-921-920-917-919-903-922-902-901-934-927-929-928-933-914-898-900-899-915-935-925-926-941-942-939-909-912-908-910-911-938-931-913-932-940-923-924-905-906-930-907</t>
  </si>
  <si>
    <t>ΑΝΤΩΝΑΚΟΠΟΥΛΟΥ</t>
  </si>
  <si>
    <t>ΠΗΓΗ</t>
  </si>
  <si>
    <t>Χ045654</t>
  </si>
  <si>
    <t>904-918-919-920-921-922-917-901-903-902-916</t>
  </si>
  <si>
    <t>ΨΑΛΛΑ</t>
  </si>
  <si>
    <t>ΒΑΪΤΣΑ</t>
  </si>
  <si>
    <t>Ξ 718842</t>
  </si>
  <si>
    <t>914-928-933</t>
  </si>
  <si>
    <t>ΓΚΙΑΟΥΡΙΔΟΥ</t>
  </si>
  <si>
    <t>ΑΡΕΤΗ</t>
  </si>
  <si>
    <t>ΑΚ308066</t>
  </si>
  <si>
    <t>1006,5</t>
  </si>
  <si>
    <t>1076,5</t>
  </si>
  <si>
    <t>781-782-780-779-778-909-910-911-912-908</t>
  </si>
  <si>
    <t>ΒΑΝΝΑ</t>
  </si>
  <si>
    <t>ΚΑΤΙΝΑ</t>
  </si>
  <si>
    <t>ΑΚ068094</t>
  </si>
  <si>
    <t>925,1</t>
  </si>
  <si>
    <t>1075,1</t>
  </si>
  <si>
    <t>919-904-902-917-920-922-916-901-903-899-921-918-933-910-912-898-926-925-909-907-927-928-934-900-908-911-914-929-930-915-932-935-913-931-939-941-940-938-905-906-923-924</t>
  </si>
  <si>
    <t>ΤΑΧΤΣΙΔΟΥ</t>
  </si>
  <si>
    <t>ΕΥΑ</t>
  </si>
  <si>
    <t>ΑΙ893063</t>
  </si>
  <si>
    <t>924-940-923-908-909-910-911-912-932-939-941-925-926-913-915-935-928-929-933-931-914-898-899-900-901-902-903-904-916-917-918-919-920-921-922-934-905-906-938-930-927-907</t>
  </si>
  <si>
    <t>ΜΑΚΡΑ</t>
  </si>
  <si>
    <t>Ρ599470</t>
  </si>
  <si>
    <t>904-920-903-917-916-918-919-921-922-901-902</t>
  </si>
  <si>
    <t>ΧΑΙΝΤΟΥΤΗ</t>
  </si>
  <si>
    <t>ΑΙ083127</t>
  </si>
  <si>
    <t>916-902-919-921-917-904-903-918-922-920-901</t>
  </si>
  <si>
    <t>ΠΑΛΑΙΟΓΙΑΝΝΗ</t>
  </si>
  <si>
    <t>ΠΕΤΡΟΣ</t>
  </si>
  <si>
    <t>ΑΙ053906</t>
  </si>
  <si>
    <t>904-903-902-901-922-919-918-917-916-920-921-939-911-908-909-934-912</t>
  </si>
  <si>
    <t>ΑΒΡΑΜΙΩΤΗ</t>
  </si>
  <si>
    <t>ΑΡΣΕΝΙΟΣ</t>
  </si>
  <si>
    <t>Τ055957</t>
  </si>
  <si>
    <t>921-918-901-903</t>
  </si>
  <si>
    <t>ΛΑΜΠΡΟΥ</t>
  </si>
  <si>
    <t>ΑΚ252285</t>
  </si>
  <si>
    <t>924-911-908-910-909-912-923-913-934-932-925-926-933-914-915</t>
  </si>
  <si>
    <t>ΓΕΩΡΓΙΟΥ</t>
  </si>
  <si>
    <t>ΑΚ563593</t>
  </si>
  <si>
    <t>916-917-918-919-920-921-901</t>
  </si>
  <si>
    <t>ΡΕΝΤΙΦΗ</t>
  </si>
  <si>
    <t>ΛΥΔΙΑ</t>
  </si>
  <si>
    <t>Σ067429</t>
  </si>
  <si>
    <t>901-902-903-904-916-917-918-919-921-922-920</t>
  </si>
  <si>
    <t>ΤΣΙΛΙΑΣ</t>
  </si>
  <si>
    <t>Χ786137</t>
  </si>
  <si>
    <t>1074,7</t>
  </si>
  <si>
    <t>906-905</t>
  </si>
  <si>
    <t>ΜΠΙΡΙΝΤΖΗ</t>
  </si>
  <si>
    <t>ΣΟΥΛΤΑΝΑ</t>
  </si>
  <si>
    <t>ΔΑΝΙΗΛ</t>
  </si>
  <si>
    <t>ΑΒ690255</t>
  </si>
  <si>
    <t>908-909-910-911</t>
  </si>
  <si>
    <t>ΔΗΜΑΚΗ</t>
  </si>
  <si>
    <t>ΑΝ244201</t>
  </si>
  <si>
    <t>1074,3</t>
  </si>
  <si>
    <t>903-901-918-921-900-927-934-929-928-908-911-914</t>
  </si>
  <si>
    <t>ΧΡΟΝΟΠΟΥΛΟΥ</t>
  </si>
  <si>
    <t>ΑΑ321251</t>
  </si>
  <si>
    <t>898-899-900-930</t>
  </si>
  <si>
    <t>ΤΣΙΡΚΙΝΙΔΟΥ</t>
  </si>
  <si>
    <t>ΑΖ807500</t>
  </si>
  <si>
    <t>908-909-910-911-912-939-926-925-941-915-928-933-934-914</t>
  </si>
  <si>
    <t>ΠΑΝΑΓΙΩΤΟΠΟΥΛΟΥ</t>
  </si>
  <si>
    <t>ΚΑΛΛΙΟΠΗ</t>
  </si>
  <si>
    <t>ΓΡΗΓΟΡΗΣ</t>
  </si>
  <si>
    <t>Χ210717</t>
  </si>
  <si>
    <t>927-917-921-918-919-916-903-901-904-920-902-922-898-899-900-934-929-930-933-914-928</t>
  </si>
  <si>
    <t>ΙΩΑΝΝΟΥ</t>
  </si>
  <si>
    <t>Ξ 691805</t>
  </si>
  <si>
    <t>911-910-912-909-908-925-926-933-934-928-899-898-900-920-919-917-918-916-921-922-927-929-901-903-902-904-914-913-939-940-941-942</t>
  </si>
  <si>
    <t>ΧΡΗΣΤΟΥ</t>
  </si>
  <si>
    <t>ΑΙΜΙΛΙΟΣ ΑΓΓΕΛΟΣ</t>
  </si>
  <si>
    <t>ΑΚ765271</t>
  </si>
  <si>
    <t>904-903-922-917-918-916-921-901-919-920-902</t>
  </si>
  <si>
    <t>ΚΟΝΤΟΥΔΑΚΗΣ</t>
  </si>
  <si>
    <t>ΑΕ629788</t>
  </si>
  <si>
    <t>ΠΑΠΠΑ</t>
  </si>
  <si>
    <t>ΕΛΛΗ</t>
  </si>
  <si>
    <t>ΣΩΤΗΡΗΣ</t>
  </si>
  <si>
    <t>ΑΚ686605</t>
  </si>
  <si>
    <t>920-918-916-904-921-917-854-856-851-852-823-857-847-845-850-848-846-827-901-919-853-922-855-849-859-858-828-872-871-903-822-821-870-902-820-815-824-826-825-829</t>
  </si>
  <si>
    <t>ΔΑΡΙΚΑ</t>
  </si>
  <si>
    <t>Χ410437</t>
  </si>
  <si>
    <t>1069,5</t>
  </si>
  <si>
    <t>928-933</t>
  </si>
  <si>
    <t>ΤΡΙΑΝΤΑΦΥΛΛΟΥ</t>
  </si>
  <si>
    <t>ΑΖ522761</t>
  </si>
  <si>
    <t>920-918-917-919-921-922-901-903-904-902-916-933-914-907-928-929-934-930-899-900-898-927-908-909-910-911-912-925-926-935-915-931-932-923-905-906</t>
  </si>
  <si>
    <t>ΜΑΥΡΟΜΑΤΗ</t>
  </si>
  <si>
    <t>ΦΙΛΙΩ</t>
  </si>
  <si>
    <t>ΑΙ192255</t>
  </si>
  <si>
    <t>908-911-909-910-912-939-928-929-914-926-941-925-933</t>
  </si>
  <si>
    <t>ΔΗΜΟΠΟΥΛΟΥ</t>
  </si>
  <si>
    <t>ΝΙΚΟΛΙΤΣΑ</t>
  </si>
  <si>
    <t>ΠΕΡΙΚΛΗΣ</t>
  </si>
  <si>
    <t>ΑΗ713740</t>
  </si>
  <si>
    <t>898-900-899</t>
  </si>
  <si>
    <t>ΧΡΙΣΤΟΥΛΑΣ</t>
  </si>
  <si>
    <t>ΘΕΟΦΑΝΗΣ</t>
  </si>
  <si>
    <t>Φ036489</t>
  </si>
  <si>
    <t>902-903-904-916-917-918-919-920-921-901-922</t>
  </si>
  <si>
    <t>ΕΛΛΗΝΙΔΟΥ</t>
  </si>
  <si>
    <t>ΑΙ339036</t>
  </si>
  <si>
    <t>935-925-926-908-910-911-912-909-915-923-924</t>
  </si>
  <si>
    <t>ΚΑΡΥΟΦΥΛΛΑ</t>
  </si>
  <si>
    <t>ΑΒ794393</t>
  </si>
  <si>
    <t>927-907-898-899-900-908-909-910-911-912-913-914-925-926-928-929-933-934-939-941-901-902-903-904-916-917-918-919-920-921-922</t>
  </si>
  <si>
    <t>ΚΟΥΚΑ</t>
  </si>
  <si>
    <t>Ξ705840</t>
  </si>
  <si>
    <t>1062,6</t>
  </si>
  <si>
    <t>ΑΝΔΡΙΤΣΟΥ</t>
  </si>
  <si>
    <t>ΕΥΣΤΑΘΙΑ</t>
  </si>
  <si>
    <t>ΑΕ492154</t>
  </si>
  <si>
    <t>922-920-917-916-918-919-921-901-902-903-904-899-900-933-934</t>
  </si>
  <si>
    <t>ΚΑΤΕΡΙΝΑΚΗ</t>
  </si>
  <si>
    <t>ΑΕ144563</t>
  </si>
  <si>
    <t>1061,5</t>
  </si>
  <si>
    <t>902-903-901-904-918-917-922-921-919-920</t>
  </si>
  <si>
    <t>ΑΡΒΑΝΙΤΑΝΤΩΝΗ</t>
  </si>
  <si>
    <t>ΧΑΡΑΛΑΜΠΙΑ</t>
  </si>
  <si>
    <t>ΑΚ827377</t>
  </si>
  <si>
    <t>922-902-904-916-903-918-901-917-919-920-921-927-934-929-907</t>
  </si>
  <si>
    <t>ΠΡΟΚΑΚΗ</t>
  </si>
  <si>
    <t>ΑΒ029788</t>
  </si>
  <si>
    <t>838-828-841-826-815-870-871-850-854-858-872-837-839-840-842-846-847-848-853-862-835-877-876-875-865-863-861-859-857-856-855-852-851-849-845-844-843-836-833-830-829-827-825-824-823-822-820-821-819-818-817-816-866-831-832-834-860-864-879-867-868-869-873-874-878-927-900-934-928-929-932-906-914-908-911-903-918-921-901-898-899-902-904-907-909-910-912-916-917-919-920-922-925-926-933-905-915-923-930-931-935-924-913-938-939-940-941</t>
  </si>
  <si>
    <t>ΤΣΑΚΑΛΑΚΗ</t>
  </si>
  <si>
    <t>ΠΑΡΑΣΧΟΣ</t>
  </si>
  <si>
    <t>ΑΙ709588</t>
  </si>
  <si>
    <t>912-911-910-909-908-939-932-941-942-940-923-924-913-906-928-929-931-938-925-926-933-935-934-914-915-930-901-902-903-904-905-916-917-918-919-920-921-922-898-899-900-927</t>
  </si>
  <si>
    <t>ΦΑΚΑΛΗ</t>
  </si>
  <si>
    <t>ΚΥΡΙΑΚΟΣ</t>
  </si>
  <si>
    <t>Τ028679</t>
  </si>
  <si>
    <t>904-922-901-917-918-919-920-921-916-903-902-898-899-900-934-933-914-927-928-929-930-908-907-909-910-911-912-913-925-926-939-941</t>
  </si>
  <si>
    <t>ΜΑΡΓΑΡΙΤΗΣ</t>
  </si>
  <si>
    <t>ΔΙΟΝΥΣΙΟΣ</t>
  </si>
  <si>
    <t>ΑΗ333523</t>
  </si>
  <si>
    <t>926-908-909-910-911-912-923-924-915-929-931-932-935-905-906-907-913</t>
  </si>
  <si>
    <t>ΤΣΑΚΜΑΚΗ</t>
  </si>
  <si>
    <t>ΑΖ290946</t>
  </si>
  <si>
    <t>925-926-928-929-934-913-927-899-900-933-907-914-903-920-917-918-919-904-921-898-902-916-901-922-912-909-911-908-910-932-915-935-931-906-924-930-923-905-938</t>
  </si>
  <si>
    <t>ΚΡΟΜΜΥΔΑ</t>
  </si>
  <si>
    <t>ΑΖ915441</t>
  </si>
  <si>
    <t>1058,5</t>
  </si>
  <si>
    <t>ΜΙΣΙΡΛΗ</t>
  </si>
  <si>
    <t>ΜΙΧΑΕΛΛΑ</t>
  </si>
  <si>
    <t>Φ261112</t>
  </si>
  <si>
    <t>907,5</t>
  </si>
  <si>
    <t>1057,5</t>
  </si>
  <si>
    <t>913-925-926-908-909-910-911-912-928-929-914-915-934-907-902-903-904-916-917-918-919-920-921-922</t>
  </si>
  <si>
    <t>ΣΙΔΗΡΟΠΟΥΛΟΥ</t>
  </si>
  <si>
    <t>ΔΕΣΠΟΙΝΑ</t>
  </si>
  <si>
    <t>ΑΒΡΑΑΜ</t>
  </si>
  <si>
    <t>Σ346525</t>
  </si>
  <si>
    <t>913-908-909-910-911-912-928-934-925-926-933-914-916-917-920-918-919-921-901-902-903-904-898-899-900-927-907</t>
  </si>
  <si>
    <t>ΜΗΤΡΙΤΖΙΚΟΓΛΟΥ</t>
  </si>
  <si>
    <t>ΑΒ375697</t>
  </si>
  <si>
    <t>905-906</t>
  </si>
  <si>
    <t>ΤΡΙΑΝΤΑΦΥΛΛΙΔΟΥ</t>
  </si>
  <si>
    <t>ΑΡΙΣΤΟΤΕΛΗΣ</t>
  </si>
  <si>
    <t>Ξ509838</t>
  </si>
  <si>
    <t>901-902-903-904-916-917-918-919-920-921-922-911-909-908-910-912</t>
  </si>
  <si>
    <t>ΜΑΥΡΙΔΗΣ</t>
  </si>
  <si>
    <t>ΔΗΜΗΤΡΗΣ</t>
  </si>
  <si>
    <t>ΚΛΗΜΗΣ</t>
  </si>
  <si>
    <t>ΑΗ692390</t>
  </si>
  <si>
    <t>908-909-910-911-912-914-913-915-928-929-931-932-933-926-925-934-906-916-917-918-919-920-921-922-900-901-902-903-904-898-899-907-923-924-927-936-937-935-930-905</t>
  </si>
  <si>
    <t>ΚΑΛΤΣΟΥ</t>
  </si>
  <si>
    <t>ΑΗ911938</t>
  </si>
  <si>
    <t>ΑΤΜΑΤΖΙΔΟΥ</t>
  </si>
  <si>
    <t>ΠΑΡΘΕΝΑ</t>
  </si>
  <si>
    <t>ΑΙ170536</t>
  </si>
  <si>
    <t>912-909-910-911-908-939-941-942-925-926-928-914-929-933-913-934-901-902-903-904-898-899</t>
  </si>
  <si>
    <t>ΜΠΡΑΜΟΥ</t>
  </si>
  <si>
    <t>ΕΥΓΕΝΙΑ</t>
  </si>
  <si>
    <t>ΑΖ417326</t>
  </si>
  <si>
    <t>904,2</t>
  </si>
  <si>
    <t>1054,2</t>
  </si>
  <si>
    <t>906-905-931-913-932-908</t>
  </si>
  <si>
    <t>ΠΑΠΑΔΑΚΗ</t>
  </si>
  <si>
    <t>Ξ935525</t>
  </si>
  <si>
    <t>918-916-904-907-930-915-927-898-899-900-906</t>
  </si>
  <si>
    <t>ΓΑΒΡΕΑ</t>
  </si>
  <si>
    <t>ΜΑΓΔΑΛΙΝΗ</t>
  </si>
  <si>
    <t>ΑΖ242105</t>
  </si>
  <si>
    <t>925-926-933-928-898-900-914-924-908-909-910-911</t>
  </si>
  <si>
    <t>ΒΛΑΧΟΥ</t>
  </si>
  <si>
    <t>ΑΜ555767</t>
  </si>
  <si>
    <t>901-904-917-918-919-920-921-922-916-903-902</t>
  </si>
  <si>
    <t>ΥΦΑΝΤΗ</t>
  </si>
  <si>
    <t>ΑΙ635959</t>
  </si>
  <si>
    <t>904-916-903-902-908-917-919-922-900-930-934-924-933-910</t>
  </si>
  <si>
    <t>ΚΟΥΜΠΟΥΡΗ</t>
  </si>
  <si>
    <t>Ρ237028</t>
  </si>
  <si>
    <t>899-900-898-903-901-902-904-917-916-918-919-920-922-921</t>
  </si>
  <si>
    <t>ΚΡΥΠΩΤΟΥ</t>
  </si>
  <si>
    <t>ΧΑΡΑΛΑΜΠ</t>
  </si>
  <si>
    <t>Π189151</t>
  </si>
  <si>
    <t>922-916-919-921-920-918-917-901-904-903-902</t>
  </si>
  <si>
    <t>ΚΟΥΓΙΜΤΖΙΔΟΥ</t>
  </si>
  <si>
    <t>Μ680038</t>
  </si>
  <si>
    <t>940-924-923-911-909-908</t>
  </si>
  <si>
    <t>ΚΑΒΟΥΡΤΖΙΚΗ</t>
  </si>
  <si>
    <t>ΑΗ418081</t>
  </si>
  <si>
    <t>ΛΟΥΚΙΑ</t>
  </si>
  <si>
    <t>ΛΑΜΠΡΟΣ</t>
  </si>
  <si>
    <t>ΑΖ076013</t>
  </si>
  <si>
    <t>1047,5</t>
  </si>
  <si>
    <t>917-904-916-919-921-922-918-902-903-920-901-927-898-899-900-934-933-929-928-914-930-915-907-908-909-910-911-912</t>
  </si>
  <si>
    <t>ΠΕΛΑΓΙΑ</t>
  </si>
  <si>
    <t>ΑΒ732924</t>
  </si>
  <si>
    <t>913-938-931-932-929-907-940-924-923-941-928-906-939-934-933-914-912-909-910-911-908-935-926-925-915-900-899-898-930-927-903-901-902-904-920-922-921-918-919-917-916-905</t>
  </si>
  <si>
    <t>VASILEV</t>
  </si>
  <si>
    <t>YORDAN</t>
  </si>
  <si>
    <t>NIKOLOV</t>
  </si>
  <si>
    <t>P383125721</t>
  </si>
  <si>
    <t>911-912-910-909-908</t>
  </si>
  <si>
    <t>ΑΓΝΑΝΤΗ</t>
  </si>
  <si>
    <t>ΜΑΡΘΑ</t>
  </si>
  <si>
    <t>Ν744210</t>
  </si>
  <si>
    <t>933-914-928-929-908-909-910-911-912-934-925-926-921-918-919-922</t>
  </si>
  <si>
    <t>ΓΙΑΝΝΑΚΟΥ</t>
  </si>
  <si>
    <t xml:space="preserve">ΑΝΔΡΟΝΙΚΗ </t>
  </si>
  <si>
    <t>ΦΙΛΙΠΠΟΣ</t>
  </si>
  <si>
    <t>Π179137</t>
  </si>
  <si>
    <t>923-924-913-911-908</t>
  </si>
  <si>
    <t>ΜΠΕΚΙΑΡΗ</t>
  </si>
  <si>
    <t>ΑΕ996255</t>
  </si>
  <si>
    <t>914-928-933-929-934</t>
  </si>
  <si>
    <t>ΚΟΝΤΟΓΙΑΝΝΗ</t>
  </si>
  <si>
    <t>ΑΗ137115</t>
  </si>
  <si>
    <t>901-902-903-904-916-917-918-919-920-921-922</t>
  </si>
  <si>
    <t>ΚΑΛΑΝΤΖΗΣ</t>
  </si>
  <si>
    <t>ΑΜ022952</t>
  </si>
  <si>
    <t>904-916-902-903-921-920-922-919-917-918-901</t>
  </si>
  <si>
    <t>ΜΗΤΡΟΣΥΛΗ</t>
  </si>
  <si>
    <t>ΠΑΝΩΡΑΙΑ</t>
  </si>
  <si>
    <t>Φ118683</t>
  </si>
  <si>
    <t>916-917-920-922-921-919-918-902-901-904-903</t>
  </si>
  <si>
    <t>ΤΣΙΦΤΗΣ</t>
  </si>
  <si>
    <t>Φ109130</t>
  </si>
  <si>
    <t>902-903-904-918-921-917-920-919-916-922-901</t>
  </si>
  <si>
    <t>ΘΕΟΔΟΣΟΠΟΥΛΟΣ</t>
  </si>
  <si>
    <t>ΑΝ277492</t>
  </si>
  <si>
    <t>921-917-904-918-919-903-922-902-901-920-916</t>
  </si>
  <si>
    <t>ΠΑΝΤΙΝΑΚΗΣ</t>
  </si>
  <si>
    <t>ΕΛΕΥΘΕΡΙΟΣ</t>
  </si>
  <si>
    <t>ΑΚ846938</t>
  </si>
  <si>
    <t>920-921-922-919-918-917-916-901-902-903-904-908-909-910-911-912-939-927</t>
  </si>
  <si>
    <t>ΚΑΤΣΙΦΗ</t>
  </si>
  <si>
    <t>ΕΥΘΑΛΙΑ</t>
  </si>
  <si>
    <t>ΑΑ087914</t>
  </si>
  <si>
    <t>904-901-922-907-914-933-928-929-934-927</t>
  </si>
  <si>
    <t>ΓΙΑΝΝΙΚΟΥ</t>
  </si>
  <si>
    <t>ΑΙ660239</t>
  </si>
  <si>
    <t>918-902-903-919-920-922-904-916-917-921-901-927-934-911-910-909-908-912-929-933-914-898-899-900</t>
  </si>
  <si>
    <t>ΔΗΜΗΤΡΙΟΥ</t>
  </si>
  <si>
    <t>ΕΥΠΡΑΞΙΑ</t>
  </si>
  <si>
    <t>Ν513155</t>
  </si>
  <si>
    <t>916-917-919-921-920-922-904-903-902-901</t>
  </si>
  <si>
    <t>ΜΑΤΣΑ</t>
  </si>
  <si>
    <t>Μ006530</t>
  </si>
  <si>
    <t>934-929-927-928-900-914-918-901-903-921-908-911-898-899-907-933-916-917-919-920-922-904-902-909-910-912-925-926-913-930-915-931-932-935-924-923-906-905</t>
  </si>
  <si>
    <t>ΚΑΝΑΡΗ</t>
  </si>
  <si>
    <t>Σ972942</t>
  </si>
  <si>
    <t>932-913-908-912-911-910-909-931</t>
  </si>
  <si>
    <t>ΧΡΙΣΤΟΔΟΥΛΙΔΗ</t>
  </si>
  <si>
    <t>ΕΛΕΝΗ ΓΡΗΓΟΡΙΑ</t>
  </si>
  <si>
    <t>ΑΝΕΣΤΗΣ</t>
  </si>
  <si>
    <t>ΑΗ279442</t>
  </si>
  <si>
    <t>1014,2</t>
  </si>
  <si>
    <t>1044,2</t>
  </si>
  <si>
    <t>929-928-933-914-925-926-934-908-909-910-911-912-901-902-903-904-916-922-898-900-907-939-941-942</t>
  </si>
  <si>
    <t>ΚΑΡΡΑ</t>
  </si>
  <si>
    <t>ΗΛΙΑΝΑ</t>
  </si>
  <si>
    <t>ΑΚ244693</t>
  </si>
  <si>
    <t>929-934-916-922-902-908-909-927-899-900</t>
  </si>
  <si>
    <t>ΤΣΑΜΑΙΔΟΥ</t>
  </si>
  <si>
    <t>ΑΗ214519</t>
  </si>
  <si>
    <t>889,9</t>
  </si>
  <si>
    <t>1039,9</t>
  </si>
  <si>
    <t>838-828-901-900-903-918-840-841-921-908-911-870-854-846-815-934-914-858-822-826-927-928-837-835-842-850-899-898</t>
  </si>
  <si>
    <t>ΓΚΟΤΖΑΜΑΝΙΔΟΥ</t>
  </si>
  <si>
    <t>ΧΡΥΣΑΝΘΗ</t>
  </si>
  <si>
    <t>Χ615530</t>
  </si>
  <si>
    <t>ΔΕΛΗΒΑΣΙΛΗ</t>
  </si>
  <si>
    <t>ΜΑΥΡΟΥΔΗΣ</t>
  </si>
  <si>
    <t>ΑΗ402590</t>
  </si>
  <si>
    <t>931-911-908-909-910-912-914-925-929-926-935</t>
  </si>
  <si>
    <t>ΜΟΔΕ</t>
  </si>
  <si>
    <t>ΔΙΑΜΑΝΤΩ</t>
  </si>
  <si>
    <t>ΛΕΩΝΙΔΑΣ</t>
  </si>
  <si>
    <t>ΑΚ828127</t>
  </si>
  <si>
    <t>888,8</t>
  </si>
  <si>
    <t>1038,8</t>
  </si>
  <si>
    <t>904-916-919-921-918-920-917-902-903-922-901</t>
  </si>
  <si>
    <t>ΔΕΛΗΓΙΑΝΝΗΣ</t>
  </si>
  <si>
    <t>ΑΗ170952</t>
  </si>
  <si>
    <t>1038,4</t>
  </si>
  <si>
    <t>908-909-912-910-911-924-923-939-932</t>
  </si>
  <si>
    <t>ΜΠΟΛΟΒΙΝΟΥ</t>
  </si>
  <si>
    <t>ΑΗ756322</t>
  </si>
  <si>
    <t>886,6</t>
  </si>
  <si>
    <t>1036,6</t>
  </si>
  <si>
    <t>920-916-918-921-917-904-901-902-903-919-922-927-930-898-899-900-934-929-933-914-908-909-910-911-912-925-926-907-928-913-906-905-931-915-924-923-932-935</t>
  </si>
  <si>
    <t>ΤΣΑΠΙΚΟΥΝΗ</t>
  </si>
  <si>
    <t>ΑΛΕΞΙΟΣ</t>
  </si>
  <si>
    <t>ΑΚ135668</t>
  </si>
  <si>
    <t>1036,5</t>
  </si>
  <si>
    <t>794-795-786-787-789-793-791-792-785-796-788-764-757-758-759-760-922-917-921-920-918-919-901-902-903</t>
  </si>
  <si>
    <t>ΑΝΔΡΕΟΥ</t>
  </si>
  <si>
    <t>ΧΡΙΣΤΙΑΝΝΑ</t>
  </si>
  <si>
    <t>ΑΜ330033</t>
  </si>
  <si>
    <t>1035,1</t>
  </si>
  <si>
    <t>938-941-940-898-924-915-913-914-935-931-923-925-932-933-905</t>
  </si>
  <si>
    <t>ΝΤΖΙΦΑ</t>
  </si>
  <si>
    <t>ΠΑΓΩΝΑ</t>
  </si>
  <si>
    <t>Π136712</t>
  </si>
  <si>
    <t>941-934-933-914-929-928-927-898-899-900-908-909-910-911-912-939-922-921-920-919-918-917-916-907-904-903-902-901-925-926</t>
  </si>
  <si>
    <t>ΠΑΠΑΔΟΠΟΥΛΟΣ</t>
  </si>
  <si>
    <t>ΑΚ294105</t>
  </si>
  <si>
    <t>908-909-912-911-910</t>
  </si>
  <si>
    <t>ΜΑΥΡΟΕΙΔΟΠΟΥΛΟΥ</t>
  </si>
  <si>
    <t>Ρ050924</t>
  </si>
  <si>
    <t>ΓΟΥΔΗ</t>
  </si>
  <si>
    <t>ΚΑΛΑΠΟΘΟΣ</t>
  </si>
  <si>
    <t>ΑΕ754375</t>
  </si>
  <si>
    <t>984,5</t>
  </si>
  <si>
    <t>1034,5</t>
  </si>
  <si>
    <t>898-899-900-901-902-903-904-907-908-909-910-911-912-914-916-917-918-919-920-921-922-925-926-927-928-929-933-934</t>
  </si>
  <si>
    <t>ΠΑΠΟΥΛΙΔΟΥ</t>
  </si>
  <si>
    <t>ΑΕ563748</t>
  </si>
  <si>
    <t>1034,3</t>
  </si>
  <si>
    <t>916-918-919-917-921-920-922-904-901-902-903</t>
  </si>
  <si>
    <t>ΑΘΑΝΑΤΟΥ</t>
  </si>
  <si>
    <t>ΑΙ291958</t>
  </si>
  <si>
    <t>928-933-929-914-909-910-911-912-908-934-916-919-904-903-918-917-920-901-922-921-902-924-923-932-926-915-913-931-935-900-899-898-927-906-907-905-930-925</t>
  </si>
  <si>
    <t>ΚΑΡΑΣΑΒΒΙΔΟΥ</t>
  </si>
  <si>
    <t>ΑΝΔΡΟΜΑΧΗ</t>
  </si>
  <si>
    <t>ΑΕ837069</t>
  </si>
  <si>
    <t>1030,7</t>
  </si>
  <si>
    <t>909-910-908-911-912</t>
  </si>
  <si>
    <t>ΜΠΑΜΠΑ</t>
  </si>
  <si>
    <t>ΑΑ254507</t>
  </si>
  <si>
    <t>908-909-910-911-912-914-924-923-928-929-932-931-938-939-940-941-942</t>
  </si>
  <si>
    <t>ΠΑΝΤΑΚΗΣ</t>
  </si>
  <si>
    <t>ΔΑΜΙΑΝΟΣ</t>
  </si>
  <si>
    <t>ΑΙ093572</t>
  </si>
  <si>
    <t>901-903-918-921-904-919-917-920-922-916</t>
  </si>
  <si>
    <t>ΦΡΑΓΓΟΥ</t>
  </si>
  <si>
    <t>ΣΤΑΥΡΟΥΛΑ</t>
  </si>
  <si>
    <t>ΑΗ509239</t>
  </si>
  <si>
    <t>920-904-902-916-918</t>
  </si>
  <si>
    <t>ΤΑΓΑΡΟΥΛΙΑ</t>
  </si>
  <si>
    <t>Χ110921</t>
  </si>
  <si>
    <t>916-922-919-920-918-917-904</t>
  </si>
  <si>
    <t>ΠΑΠΑΜΑΝΩΛΗΣ</t>
  </si>
  <si>
    <t>ΑΑ407427</t>
  </si>
  <si>
    <t>923-924-940-909-911-912-910-908-939-929-907-941-928-913-925-926-933-900-899-898-927-934-906-902-922-904-917-921-920-903-919-916-918-901-930-931-932-915-935-914-905-938-942-842-837-836-841-840-835-838-839-872-871-870-843-862-876-856-847-848-853-854-855-857-846-858-859-852-815-823-822-821-828-824-826-875-818-817-816-869-861-844-830-850-829-825-827</t>
  </si>
  <si>
    <t>ΑΒΔΟΥΛΑ</t>
  </si>
  <si>
    <t>ΧΡΥΣΟΥΛΑ</t>
  </si>
  <si>
    <t>ΑΗ268437</t>
  </si>
  <si>
    <t>928-914-933-929</t>
  </si>
  <si>
    <t>ΠΑΝΔΡΙΑ</t>
  </si>
  <si>
    <t>Τ822957</t>
  </si>
  <si>
    <t>939-912-910-911-908-909</t>
  </si>
  <si>
    <t>ΝΙΚΟΥ</t>
  </si>
  <si>
    <t>ΑΝΘΗ</t>
  </si>
  <si>
    <t>ΑΕ164039</t>
  </si>
  <si>
    <t>1026,3</t>
  </si>
  <si>
    <t>ΣΠΥΡΟΥ</t>
  </si>
  <si>
    <t>ΝΙΚΟΛΕΤΤΑ</t>
  </si>
  <si>
    <t>ΑΚ759268</t>
  </si>
  <si>
    <t>916-918-917-919-920-921-922-900-901</t>
  </si>
  <si>
    <t>ΚΑΛΕΝΤΖΙΟΥ</t>
  </si>
  <si>
    <t>ΑΘΑΝΑΣΙΑ</t>
  </si>
  <si>
    <t>ΑΙ187383</t>
  </si>
  <si>
    <t>993,3</t>
  </si>
  <si>
    <t>1023,3</t>
  </si>
  <si>
    <t>911-782-912-910-781-909-780-779-908-778-808-799-923-924-773-774-783-931-814-932-807</t>
  </si>
  <si>
    <t>ΤΑΡΑΝΤΣΟΠΟΥΛΟΥ</t>
  </si>
  <si>
    <t>ΑΙ337694</t>
  </si>
  <si>
    <t>935-925-926-915-908-909-910-911-912-923-924-913-932-914-929-928-933-934-905-906-907-927-931-930-898-899-900-901-902-903-904-916-917-918-919-920-921-922-939-941-942-940-938</t>
  </si>
  <si>
    <t>ΛΑΜΠΡΙΑΝΙΔΟΥ</t>
  </si>
  <si>
    <t>ΑΒ736722</t>
  </si>
  <si>
    <t>924-940-923-908-909-910-911-912</t>
  </si>
  <si>
    <t>ΚΑΤΣΟΥΛΙΔΗΣ</t>
  </si>
  <si>
    <t>ΑΖ743372</t>
  </si>
  <si>
    <t>908-911-914-928-900-929-927-901-903-918-921-932-934-906-898-899-909-910-912-926-925-915-933-920-919-917-916-904-913-922-902-907-905-923-924-930-931-935-939-941-942-938-940</t>
  </si>
  <si>
    <t>ΑΝΑΣΤΑΣΙΑΔΗΣ</t>
  </si>
  <si>
    <t>ΑΗ362630</t>
  </si>
  <si>
    <t>924-923-940-908-909-910-911-912-925-926-929-930</t>
  </si>
  <si>
    <t>ΚΑΤΙΚΟΓΛΟΥ</t>
  </si>
  <si>
    <t>ΑΖ056360</t>
  </si>
  <si>
    <t>756-757-759-764-768-781-782-786-787-794-796-801-802-900-901-903-908-911-914-918-921-927-928-929-934</t>
  </si>
  <si>
    <t>ΧΑΡΙΣΚΟΣ</t>
  </si>
  <si>
    <t>ΑΗ890581</t>
  </si>
  <si>
    <t>952,6</t>
  </si>
  <si>
    <t>1022,6</t>
  </si>
  <si>
    <t>938-902-901-930-903-904-916-917-918-919-920-898-899-900-908-909-910-911-912-907-905-906-913-914-923-924-915-925-926-927-928-929-931-932-933</t>
  </si>
  <si>
    <t>ΤΑΜΟΥΤΣΕΛΗ</t>
  </si>
  <si>
    <t>ΑΜ273754</t>
  </si>
  <si>
    <t>841,5</t>
  </si>
  <si>
    <t>1021,5</t>
  </si>
  <si>
    <t>783-782-781-780-779-778-799-896-924-935-930-923-915-912-911-910-909-908-887-800-806-808-835-836-837-838-839-840-841-842-936-937</t>
  </si>
  <si>
    <t>ΑΒΡΑΜΗΣ</t>
  </si>
  <si>
    <t>Π130654</t>
  </si>
  <si>
    <t>899-900-898</t>
  </si>
  <si>
    <t>ΛΟΥΚΑΚΟΥ</t>
  </si>
  <si>
    <t>ΑΝΝΑ-ΜΑΡΙΑ</t>
  </si>
  <si>
    <t>ΑΗ619215</t>
  </si>
  <si>
    <t>901-902-903-904-916-917-918-919-920-921-922-927-898-899-900-907-908-909-910-911-912-928-930-929-939</t>
  </si>
  <si>
    <t>ΜΑΝΩΛΗΣ</t>
  </si>
  <si>
    <t>ΑΕ328709</t>
  </si>
  <si>
    <t>942-939-908-914-933</t>
  </si>
  <si>
    <t>ΒΕΛΙΣΣΑΡΗ</t>
  </si>
  <si>
    <t>ΑΣΠΑΣΙΑ</t>
  </si>
  <si>
    <t>Χ052150</t>
  </si>
  <si>
    <t>901-903-918-921-929-927-934</t>
  </si>
  <si>
    <t>ΚΑΡΑΓΙΑΝΝΗ</t>
  </si>
  <si>
    <t>ΑΙ500926</t>
  </si>
  <si>
    <t>921-917-916-919-922-920-903-902-918-901-904</t>
  </si>
  <si>
    <t>ΚΩΣΤΟΠΟΥΛΟΥ</t>
  </si>
  <si>
    <t>ΝΙΚΗ</t>
  </si>
  <si>
    <t>Σ556755</t>
  </si>
  <si>
    <t>904-917-919-922-902-903-916-901-918-921</t>
  </si>
  <si>
    <t>ΚΥΡΚΟΥ</t>
  </si>
  <si>
    <t>ΚΩΝΣΤΑΝΤΙΝΙΑ</t>
  </si>
  <si>
    <t>ΑΜ775806</t>
  </si>
  <si>
    <t>927-899-898-900-902-903-920-918-917-916-919-921-922-904-901-911-909-910-908-912-934-928-914-929-933-913-907-915-930-926-925-932-924-923-931-935-906-905-939-941-938-940-942</t>
  </si>
  <si>
    <t>ΜΠΟΝΤΗ</t>
  </si>
  <si>
    <t>ΖΩΗ</t>
  </si>
  <si>
    <t>ΑΒ157677</t>
  </si>
  <si>
    <t>908-911-910-909-912</t>
  </si>
  <si>
    <t>ΤΟΠΑΛΙΔΗΣ</t>
  </si>
  <si>
    <t>ΑΖ690680</t>
  </si>
  <si>
    <t>908-911-941-939-942-928-912</t>
  </si>
  <si>
    <t>ΠΟΨΗΣ</t>
  </si>
  <si>
    <t>Χ449983</t>
  </si>
  <si>
    <t>928-911-929-914-934-908-933-926-910-912-909-907-903-901-918-921-900-924-920-904-906-927-932-898-916-917-919-922-925-930-923-915-935-913-931-939-941-938-940</t>
  </si>
  <si>
    <t>ΜΠΑΡΜΠΕΡΟΠΟΥΛΟΥ</t>
  </si>
  <si>
    <t>ΑΜ000647</t>
  </si>
  <si>
    <t>917-920-921-916-901-918-922-919-904-903</t>
  </si>
  <si>
    <t>ΛΑΓΚΩΝΑΣ</t>
  </si>
  <si>
    <t>ΑΑ275407</t>
  </si>
  <si>
    <t>ΚΟΙΝΟΥ</t>
  </si>
  <si>
    <t>ΑΖ763774</t>
  </si>
  <si>
    <t>1019,7</t>
  </si>
  <si>
    <t>928-929-933-914-934-908-909-926</t>
  </si>
  <si>
    <t>ΚΥΡΙΤΣΗ</t>
  </si>
  <si>
    <t>ΒΑΙΟΣ</t>
  </si>
  <si>
    <t>ΑΜ390337</t>
  </si>
  <si>
    <t>898-942-941-939-940-899-900-901-902-903-904-905-906-907-908-909-910-911-912-913-914-915-916-917-918-919-920-921-922-923-924-925-926-927-928-929-930-931-932-933-934-935-936-937</t>
  </si>
  <si>
    <t>ΣΕΚΕΡΟΓΛΟΥ</t>
  </si>
  <si>
    <t>ΙΟΡΔΑΝΗΣ</t>
  </si>
  <si>
    <t>ΑΚ427197</t>
  </si>
  <si>
    <t>799,7</t>
  </si>
  <si>
    <t>Ξ631203</t>
  </si>
  <si>
    <t>908-911-906-914-918-921-932-934-935-901-900-903-927-929-928-923-909-910-930-931-926-925-924-912-913-915-916-917-919-920-922-905</t>
  </si>
  <si>
    <t>ΜΑΝΙΟΥΔΑΚΗΣ</t>
  </si>
  <si>
    <t>ΑΖ958439</t>
  </si>
  <si>
    <t>ΑΨΩΜΟΤΟΣ</t>
  </si>
  <si>
    <t>Χ297660</t>
  </si>
  <si>
    <t>899-900-898-901-902-903-904-905-916-917-918-919-920-921-922-927-929-930-933-907-908-909-910-911-912-906-913-914-915-923-924-928-925-926-931-932-934-935-936-937-938-939-940-941-942</t>
  </si>
  <si>
    <t>ΑΒ015517</t>
  </si>
  <si>
    <t>864,6</t>
  </si>
  <si>
    <t>1014,6</t>
  </si>
  <si>
    <t>901-904-902-903-922-917-921-916-918-919-920</t>
  </si>
  <si>
    <t>ΑΡΙΚΑ</t>
  </si>
  <si>
    <t>Χ786135</t>
  </si>
  <si>
    <t>ΓΙΑΝΝΕΤΟΠΟΥΛΟΣ</t>
  </si>
  <si>
    <t>ΑΙ532966</t>
  </si>
  <si>
    <t>901-902-903-904-908-910-909-911-916-917-918-919-920-921-922-927-925-926-928-929-933-934-939-941-942</t>
  </si>
  <si>
    <t>ΣΥΡΑΚΟΥ</t>
  </si>
  <si>
    <t>ΟΣΙΑ</t>
  </si>
  <si>
    <t>ΠΡΟΔΡΟΜΟΣ</t>
  </si>
  <si>
    <t>Φ355005</t>
  </si>
  <si>
    <t>903-901-918-921-902-904-919-922-917-916-920</t>
  </si>
  <si>
    <t>ΑΨΑΘΑΣ</t>
  </si>
  <si>
    <t>ΑΡΙΣΤΕΙΔΗΣ</t>
  </si>
  <si>
    <t>ΑΙ914870</t>
  </si>
  <si>
    <t>918-919-920-921-922-901-902-903-904</t>
  </si>
  <si>
    <t>Τ186300</t>
  </si>
  <si>
    <t>981,2</t>
  </si>
  <si>
    <t>1011,2</t>
  </si>
  <si>
    <t>904-920-918-922-916-917-901-919-903</t>
  </si>
  <si>
    <t>ΠΕΤΡΑΣ</t>
  </si>
  <si>
    <t>ΑΕ423443</t>
  </si>
  <si>
    <t>1009,8</t>
  </si>
  <si>
    <t>905-906-931-932-938-939-940-941-942-923-924-913-908-909-910-911-912-925-926-915-914-933-935-934-928-929-930-901-902-903-904-916-917-919-920-921-922-927-898-899-900-907</t>
  </si>
  <si>
    <t>ΠΑΝΤΑ</t>
  </si>
  <si>
    <t>ΕΥΘΥΜΙΑ</t>
  </si>
  <si>
    <t>Φ035897</t>
  </si>
  <si>
    <t>920-919-916-921-917-904-922</t>
  </si>
  <si>
    <t>ΑΛΒΕΡΤΗ</t>
  </si>
  <si>
    <t>ΜΑΤΘΑΙΟΣ</t>
  </si>
  <si>
    <t>ΑΚ104260</t>
  </si>
  <si>
    <t>ΣΑΓΙΑΝΝΗ</t>
  </si>
  <si>
    <t>Φ051319</t>
  </si>
  <si>
    <t>1007,6</t>
  </si>
  <si>
    <t>901-902-903-904</t>
  </si>
  <si>
    <t>ΚΛΑΡΙΤΗ</t>
  </si>
  <si>
    <t>Ν222835</t>
  </si>
  <si>
    <t>898-899-900-927</t>
  </si>
  <si>
    <t>ΜΑΤΑΡΑΓΚΑ</t>
  </si>
  <si>
    <t>ΑΗ262161</t>
  </si>
  <si>
    <t>928-929-933-909-911-908-910-912</t>
  </si>
  <si>
    <t>ΝΙΚΟΛΑΟΥ</t>
  </si>
  <si>
    <t>ΑΛΑΞΑΝΔΡΟΣ</t>
  </si>
  <si>
    <t>ΑΒ212221</t>
  </si>
  <si>
    <t>921-918-903-901</t>
  </si>
  <si>
    <t>ΑΓΑΘΑΓΓΕΛΙΔΗΣ</t>
  </si>
  <si>
    <t>ΑΗ160377</t>
  </si>
  <si>
    <t>ΛΑΧΩΒΑΡΗΣ</t>
  </si>
  <si>
    <t>ΑΕ396670</t>
  </si>
  <si>
    <t>913-931-938-932-906-908-909-910-911-912-905</t>
  </si>
  <si>
    <t>ΖΑΠΡΟΣ</t>
  </si>
  <si>
    <t>ΑΗ194764</t>
  </si>
  <si>
    <t>908-911-914-932-928-906-929-934-901-903-918-921-927-900-909-910-912-923-924-915-931-925-926-933-935-913-902-904-916-917-919-920-922-907-898-899-905-930-939-940-941-942-938</t>
  </si>
  <si>
    <t>ΚΕΣΟΓΛΙΔΗΣ</t>
  </si>
  <si>
    <t>ΑΕ048930</t>
  </si>
  <si>
    <t>927-934-929-928-933-926-925-914-913-900-899-898-907-901-902-903-904-916-917-918-919-920-921-922-908-909-910-911-912-942-941-939</t>
  </si>
  <si>
    <t>ΧΛΩΡΟΠΟΥΛΟΥ</t>
  </si>
  <si>
    <t>Χ785671</t>
  </si>
  <si>
    <t>ΣΚΥΒΑΛΙΔΑ</t>
  </si>
  <si>
    <t>Ν866260</t>
  </si>
  <si>
    <t>928-929-914-933-926-925-913-905-906-934-915-911-910-912-909</t>
  </si>
  <si>
    <t>ΠΕΤΤΑΣ</t>
  </si>
  <si>
    <t>ΑΙ060939</t>
  </si>
  <si>
    <t>932-922-920-918-919</t>
  </si>
  <si>
    <t>ΓΚΟΤΣΙΟΥ</t>
  </si>
  <si>
    <t>ΑΙ848549</t>
  </si>
  <si>
    <t>1003,2</t>
  </si>
  <si>
    <t>934-908-911-914-928-933-929-903-901-918-921-900-927-925-926-932-915</t>
  </si>
  <si>
    <t>ΠΛΑΤΑΝΙΑ</t>
  </si>
  <si>
    <t>ΑΜ038556</t>
  </si>
  <si>
    <t>787-786-785-788-789-790-791-792-793-901-902-903-904-917</t>
  </si>
  <si>
    <t>ΑΚ923934</t>
  </si>
  <si>
    <t>908-911-912-910-909-924-923</t>
  </si>
  <si>
    <t>ΚΑΛΗΜΑΝΤΣΑΛΗΣ</t>
  </si>
  <si>
    <t>ΑΖ178882</t>
  </si>
  <si>
    <t>999,9</t>
  </si>
  <si>
    <t>910-908-909-911-912-928-926-925-914-929-933-927-916-917-918-920-919-921-922-898-899-900-901-902-903-904-907</t>
  </si>
  <si>
    <t>ΚΩΝΣΤΑΝΤΕΛΟΥ</t>
  </si>
  <si>
    <t>ΑΖ286031</t>
  </si>
  <si>
    <t>928-929-933-914-908-909-910-911-912-907-930-901-902-903-904-916-917-918-919-920-921-922</t>
  </si>
  <si>
    <t>ΠΕΤΚΟΠΟΥΛΟΥ</t>
  </si>
  <si>
    <t>ΚΥΡΙΑΚΟΥΛΑ</t>
  </si>
  <si>
    <t>ΑΗ321030</t>
  </si>
  <si>
    <t>908-909-910-911-912-925-926-928-901-902-903-904-916-917-918-919-920-921-922</t>
  </si>
  <si>
    <t>ΓΡΙΒΑΣ</t>
  </si>
  <si>
    <t>ΑΙ261025</t>
  </si>
  <si>
    <t>899-921-900-922-903-908-911-913-918-927</t>
  </si>
  <si>
    <t>ΤΣΟΥΜΠΕΚΟΥ</t>
  </si>
  <si>
    <t>ΑΙ317904</t>
  </si>
  <si>
    <t>ΚΙΤΣΟΣ</t>
  </si>
  <si>
    <t>Σ597750</t>
  </si>
  <si>
    <t>901-902-903-904-916-918-921-919-920-917-922-927-900-899-898-934-929-928-933-914-925-926-908-909-910-911-912-913-907</t>
  </si>
  <si>
    <t>ΛΟΙΖΟΥ</t>
  </si>
  <si>
    <t>ΠΟΛΥΚΑΡΠΟΣ</t>
  </si>
  <si>
    <t>ΑΕ747573</t>
  </si>
  <si>
    <t>927-900-898-899-919-920-903-904-908-909-910-911-912-913-914-917-918-923-924-928-929-931-932-933-915-925-905-906-930-935</t>
  </si>
  <si>
    <t>ΣΙΑΝΝΑ</t>
  </si>
  <si>
    <t>ΣΠΥΡΙΔΩΝ</t>
  </si>
  <si>
    <t>ΑΝ020522</t>
  </si>
  <si>
    <t>ΜΠΑΛΑΤΣΟΥΚΑ</t>
  </si>
  <si>
    <t>ΑΕ996889</t>
  </si>
  <si>
    <t>914-933</t>
  </si>
  <si>
    <t>ΜΠΕΓΛΕΡΙΔΗΣ</t>
  </si>
  <si>
    <t>ΑΗ079270</t>
  </si>
  <si>
    <t>ΤΖΑΤΖΑΡΑΚΗ</t>
  </si>
  <si>
    <t>ΑΗ085257</t>
  </si>
  <si>
    <t>916-922-930-904-917-920-921-918-919-901-903-902-927-898-899-900-929-907-911-912-910-909-908-928-933-934-913-915-914-931-923-924-925-932-935</t>
  </si>
  <si>
    <t>ΜΕΛΙΓΚΑΚΟΣ</t>
  </si>
  <si>
    <t>ΑΙ643842</t>
  </si>
  <si>
    <t>995,5</t>
  </si>
  <si>
    <t>917-921-793-791-920-916-918-792-787-786-785-760-759-758-788-789-790-794-795-796-902-903-904-922-919-901-757-764-765</t>
  </si>
  <si>
    <t>ΦΡΑΔΕΛΛΟΣ</t>
  </si>
  <si>
    <t>ΑΑ070365</t>
  </si>
  <si>
    <t>ΦΑΝΤΙΔΟΥ</t>
  </si>
  <si>
    <t>ΑΗ188567</t>
  </si>
  <si>
    <t>910-911-912-909-908-928-933-925-929-914-916-917-918-919-920-921-922-901-902-903-934-898-899-900-907</t>
  </si>
  <si>
    <t>ΠΑΙΤΑΡΙΔΟΥ</t>
  </si>
  <si>
    <t>ΑΜ368282</t>
  </si>
  <si>
    <t>994,4</t>
  </si>
  <si>
    <t>928-929-933</t>
  </si>
  <si>
    <t>ΚΑΡΝΑΤΣΟΥ</t>
  </si>
  <si>
    <t>ΑΙ755027</t>
  </si>
  <si>
    <t>934-913-914-925-926-933-928-929-930-927-941-939-898-899-900-901-902-903-904-906-907-908-909-910-911-912-916-917-918-919-920-921-922</t>
  </si>
  <si>
    <t>ΓΑΛΑΝΗ</t>
  </si>
  <si>
    <t>Τ342350</t>
  </si>
  <si>
    <t>902-904-909-908-925-898-910-911-899-903-912-914-923-926-933-928-929-924-915-920-927-900-901-907-913-916-917-918-919-921-922-934-905-906-930-931-932-935-938-940</t>
  </si>
  <si>
    <t>ΚΑΡΚΑΜΑΝΗ</t>
  </si>
  <si>
    <t>ΑΙ344854</t>
  </si>
  <si>
    <t>992,5</t>
  </si>
  <si>
    <t>909-910-911-912-908-914</t>
  </si>
  <si>
    <t>ΑΜ020648</t>
  </si>
  <si>
    <t>991,5</t>
  </si>
  <si>
    <t>922-902-904-920-919-918-917-903-921-916-901-934</t>
  </si>
  <si>
    <t>ΤΑΤΣΗΣ</t>
  </si>
  <si>
    <t>ΑΑ080986</t>
  </si>
  <si>
    <t>ΚΑΡΑΓΙΑΝΝΗΣ</t>
  </si>
  <si>
    <t>ΑΖ178355</t>
  </si>
  <si>
    <t>778-779-780-781-782-908-909-910-911-912-939-808-932-811-814-937-941-942-923-940-924-799-773-774-763-938-913-783-931-807-925-926-915-933-762-929-928-809-935-784-914-785-786-787-788-789-790-791-792-793-794-795-796-901-902-903-904-916-917-918-919-921-920-922-757-758-759-760-764-765-927-813-934-771-768-769-770-751-752-753-754-755-756-898-899-900-805-907-775-776-777-802-803-766-767-905-906-797-798-930-806-936-804-810</t>
  </si>
  <si>
    <t>ΚΑΛΙΤΣΑΡΙΔΗ</t>
  </si>
  <si>
    <t>ΑΝΤΩΝΙΑ</t>
  </si>
  <si>
    <t>ΑΕ 975349</t>
  </si>
  <si>
    <t>940,5</t>
  </si>
  <si>
    <t>990,5</t>
  </si>
  <si>
    <t>916-917-921</t>
  </si>
  <si>
    <t>ΚΟΥΦΑΚΗ</t>
  </si>
  <si>
    <t>Χ348075</t>
  </si>
  <si>
    <t>908-912-910-911-909-939-932</t>
  </si>
  <si>
    <t>ΑΡΑΠΟΓΙΑΝΝΗΣ</t>
  </si>
  <si>
    <t>Σ533427</t>
  </si>
  <si>
    <t>ΣΑΒΒΙΔΗΣ</t>
  </si>
  <si>
    <t>ΜΕΝΕΛΑΟΣ</t>
  </si>
  <si>
    <t>Σ988827</t>
  </si>
  <si>
    <t>908-909-910-911-912-939</t>
  </si>
  <si>
    <t>ΝΙΚΟΛΟΠΟΥΛΟΥ</t>
  </si>
  <si>
    <t>Π441569</t>
  </si>
  <si>
    <t>927-901-902-903-904-916-917-918-919-920-921-922</t>
  </si>
  <si>
    <t>ΚΟΡΔΑΛΗ</t>
  </si>
  <si>
    <t>ΑΝΔΡΙΑΝΝΑ</t>
  </si>
  <si>
    <t>Χ335073</t>
  </si>
  <si>
    <t>898-899-900-907-901-902-903-904-927-918</t>
  </si>
  <si>
    <t>ΛΥΚΑΚΗ</t>
  </si>
  <si>
    <t>ΕΥΤΕΡΠΗ</t>
  </si>
  <si>
    <t>ΑΑ403779</t>
  </si>
  <si>
    <t>924-940-923-907-939-908-909-910-911-912</t>
  </si>
  <si>
    <t>ΓΙΑΝΝΟΥΛΗ</t>
  </si>
  <si>
    <t>Χ066495</t>
  </si>
  <si>
    <t>901-902-903-904-917-921-922-920-919-918-927-916</t>
  </si>
  <si>
    <t>ΓΚΕΤΣΙΟΥ</t>
  </si>
  <si>
    <t>Φ013699</t>
  </si>
  <si>
    <t>903-904-916-917-918-919-920-921-922-901-902-914-927-928-929-933-934-908-909-910-911-912-913-923-924-915-925-926-931-932-935-930-906-898-899-900-905-907</t>
  </si>
  <si>
    <t>ΒΑΡΕΛΑ</t>
  </si>
  <si>
    <t>ΚΑΤΕΡΙΝΑ</t>
  </si>
  <si>
    <t>ΑΙ247344</t>
  </si>
  <si>
    <t>927-899-900-898-920-922-917-921-918-919-916-901-904-903-902-908-909-910-911-912-934-929-928-933-914</t>
  </si>
  <si>
    <t>ΚΑΣΣΙΑΝΟΥ</t>
  </si>
  <si>
    <t>Ρ651069</t>
  </si>
  <si>
    <t>902-903-904-918-916-920-917-921-919-922</t>
  </si>
  <si>
    <t>ΣΤΑΜΑΤΗ</t>
  </si>
  <si>
    <t>ΑΚ110950</t>
  </si>
  <si>
    <t>903-918-921-901-922-920-904-917-902-919-916</t>
  </si>
  <si>
    <t>ΚΩΣΤΑΚΗ</t>
  </si>
  <si>
    <t>Ρ855610</t>
  </si>
  <si>
    <t>914-933-928-934-929-916-917-918-919-920-921-922-901-902-903-904</t>
  </si>
  <si>
    <t>ΛΙΑΠΠΗ</t>
  </si>
  <si>
    <t>ΑΧΙΛΛΕΑΣ</t>
  </si>
  <si>
    <t>ΑΕ330708</t>
  </si>
  <si>
    <t>914-928-933-929-934-926-915-925-939-941-908-911-909-910-912-899-900-898-907-918-921-922-920-916-917-919-927-901-902-903-904-923-924-935</t>
  </si>
  <si>
    <t>ΔΕΛΑΚΗ</t>
  </si>
  <si>
    <t>Ξ919292</t>
  </si>
  <si>
    <t>929-908-909-910-911-912-901-902-903-904-916-917-918-919-920-921-922-907</t>
  </si>
  <si>
    <t>ΚΑΤΣΙΚΑΡΑ</t>
  </si>
  <si>
    <t>Ρ347959</t>
  </si>
  <si>
    <t>914-933-928-934-929</t>
  </si>
  <si>
    <t>ΝΙΚΟΛΑΡΑ</t>
  </si>
  <si>
    <t>ΑΚ046931</t>
  </si>
  <si>
    <t>920-917-916-921-901-918-922-919-904-903-927</t>
  </si>
  <si>
    <t>ΚΟΥΤΣΟΠΟΥΛΟΥ</t>
  </si>
  <si>
    <t>Χ632335</t>
  </si>
  <si>
    <t>921-920-922-919-917-916-902-918-901-903-904</t>
  </si>
  <si>
    <t>ΦΛΟΥΔΑ</t>
  </si>
  <si>
    <t>Σ255317</t>
  </si>
  <si>
    <t>919-918-898-934-927-899-900-928-933-929-914-917-920-922-916-903-901-921-902-904-908-909-910-912-911</t>
  </si>
  <si>
    <t>ΤΕΡΨΙΘΕΑ</t>
  </si>
  <si>
    <t>ΑΙ716853</t>
  </si>
  <si>
    <t>910-911-908-909-912</t>
  </si>
  <si>
    <t>ΣΤΑΝΤΖΟΣ</t>
  </si>
  <si>
    <t>ΑΒ505031</t>
  </si>
  <si>
    <t>902-917-904-903-916-918-920-922-921</t>
  </si>
  <si>
    <t>ΡΕΤΣΑ</t>
  </si>
  <si>
    <t>ΧΑΙΔΩ</t>
  </si>
  <si>
    <t>ΘΕΟΧΑΡΗΣ</t>
  </si>
  <si>
    <t>Τ022384</t>
  </si>
  <si>
    <t>916-917-918-919-920-921-922-902-901-903-904-934-930-927-928-898-899-900</t>
  </si>
  <si>
    <t>ΠΟΥΛΟΥ</t>
  </si>
  <si>
    <t>ΑΕ491521</t>
  </si>
  <si>
    <t>921-903-919-918-916-922-917-920-904-902-927</t>
  </si>
  <si>
    <t>ΚΑΡΑΜΟΥΧΤΗ</t>
  </si>
  <si>
    <t>Ρ629531</t>
  </si>
  <si>
    <t>901-904-903-902-918-920-919-917-921-916-922</t>
  </si>
  <si>
    <t>ΚΑΙΜΑΚΑΜΗ</t>
  </si>
  <si>
    <t>ΑΚ632411</t>
  </si>
  <si>
    <t>916-917-921-920-918-922-901-903-904-902-908-911-909-910-912-927-939-914-941</t>
  </si>
  <si>
    <t>ΠΑΠΑΕΛΕΥΘΕΡΙΟΥ</t>
  </si>
  <si>
    <t>Χ038781</t>
  </si>
  <si>
    <t>920-921-917-916-919-922-918-903-904-901-902-927-898-899-900-934-933-929-928-925-926-914-908-909-910-911-912-913-915-907-923-924-931-932-935-939-938-940-941-905-906</t>
  </si>
  <si>
    <t>ΛΕΜΟΝΗΣ</t>
  </si>
  <si>
    <t>ΣΟΦΟΚΛΗΣ</t>
  </si>
  <si>
    <t>Χ758822</t>
  </si>
  <si>
    <t>912-909-911-910-908-939-924-923-940-932-941-913-901-902-903-904-917-918-919-921-922</t>
  </si>
  <si>
    <t>ΑΜ403087</t>
  </si>
  <si>
    <t>910-909-908-911-912-930-935-939-928-941-942-929-901-902-903-904-917-918-919-920-921-922-907-925-926-933-932-936-937-938-940-923-924-915-914-913-906</t>
  </si>
  <si>
    <t>Σίμος</t>
  </si>
  <si>
    <t>Ευστάθιος</t>
  </si>
  <si>
    <t>Αντώνιος</t>
  </si>
  <si>
    <t>ΑΑ348986</t>
  </si>
  <si>
    <t>914-929-928-934-933-926-925-907-906-915-900-899-898-927-932-931-924-923-935-911-908-910-912-909-913-922-921-920-919-918-916-917-901-902-903-904-939-941-938-940-942-930</t>
  </si>
  <si>
    <t>ΠΑΤΕΡΟΠΟΥΛΟΣ</t>
  </si>
  <si>
    <t>ΑΒ339516</t>
  </si>
  <si>
    <t>898-899-900-901-902-903-904-905-906-907-908-909-910-911-912-913-914-915-916-917-918-919-920-921-922-923-924-925-926-927-928-929-930-931-932-933-935-934-939-941-942</t>
  </si>
  <si>
    <t>ΠΟΥΡΤΣΙΔΗΣ</t>
  </si>
  <si>
    <t>ΑΜ298502</t>
  </si>
  <si>
    <t>905-906-908-911-909-910-939-942-941-930-907</t>
  </si>
  <si>
    <t>ΑΗ278376</t>
  </si>
  <si>
    <t>959,2</t>
  </si>
  <si>
    <t>989,2</t>
  </si>
  <si>
    <t>929-928-914-933-934-913-899-900-898-927-908-909-910-911-912</t>
  </si>
  <si>
    <t>ΠΟΛΥΓΕΝΗ</t>
  </si>
  <si>
    <t>ΑΓΑΘΗ</t>
  </si>
  <si>
    <t>Σ811790</t>
  </si>
  <si>
    <t>899-900-898-927-922-921-920-917-916-919-918-901-902-903-904-934-928-929-914-933-915-926-925-911-910-909-912-908-907</t>
  </si>
  <si>
    <t>ΜΠΑΚΑΙΜΗ</t>
  </si>
  <si>
    <t>ΦΑΝΗ</t>
  </si>
  <si>
    <t>Σ071516</t>
  </si>
  <si>
    <t>834,9</t>
  </si>
  <si>
    <t>984,9</t>
  </si>
  <si>
    <t>928-929-933-914-917-921-918-919-920-922-916-904-901-903-902-927-934-898-899-900-930-925-926-907-908-909-910-911-912-939-941-923-924-940-938-932-915-935-906-931-905</t>
  </si>
  <si>
    <t>ΚΟΛΕΤΣΗ</t>
  </si>
  <si>
    <t>ΑΖ034180</t>
  </si>
  <si>
    <t>903-901-921-918-902-904-916-917-919-920-922-927-900-934-928-914-913-929-898-899-925-926-933-907</t>
  </si>
  <si>
    <t>ΚΟΥΤΡΗ</t>
  </si>
  <si>
    <t>ΑΒ895928</t>
  </si>
  <si>
    <t>932-939-938-928-923-924-926-941-942-898-899-900-901-904-902-903-905-906-907-908-909-910-911-912-913-914-915-916-917-918-919-920-921-922-925-927-929-930-931-933-934-935-940-936-937</t>
  </si>
  <si>
    <t>ΤΟΛΑΣ</t>
  </si>
  <si>
    <t>ΑΖ400897</t>
  </si>
  <si>
    <t>931-932-913-906-905-908-909-911-912-910-924-929-928-926-923-915-925-914-935-933-934-898-899-900-930-927-907-901-902-903-904-918-916-917-919-920-921-922</t>
  </si>
  <si>
    <t>ΚΕΣΚΕΡΙΔΟΥ</t>
  </si>
  <si>
    <t>ΑΖ688713</t>
  </si>
  <si>
    <t>911-909-910-908-912-939-941-942-925-926-929-933-914-928-920-917-919-921-927-913-907-901-903-904-934</t>
  </si>
  <si>
    <t>ΒΑΛΑΣΗ</t>
  </si>
  <si>
    <t>ΑΝ384630</t>
  </si>
  <si>
    <t>ΝΤΑΓΙΑΚΗ</t>
  </si>
  <si>
    <t>ΝΙΚΛΑΟΣ</t>
  </si>
  <si>
    <t>ΑΖ765196</t>
  </si>
  <si>
    <t>928-929-925-926-933-934-914-908-909-910-911-912-927-916-921-918-917-919-920-922-901-902-903-904-900-899-898-913-907-932-931-935-938-939-915-930-923-924-940-905-906</t>
  </si>
  <si>
    <t>ΜΑΥΡΟΥΔΗ</t>
  </si>
  <si>
    <t>ΑΗ665414</t>
  </si>
  <si>
    <t>908-911-909-910-912-939-932-938-941-913-924-923-940-906-905-928-914-931-929-933-925-926-915-935-934-901-902-903-904-916-917-918-919-920-921-922-927-900-899-898</t>
  </si>
  <si>
    <t>ΤΣΕΠΑ</t>
  </si>
  <si>
    <t>ΑΜ279615</t>
  </si>
  <si>
    <t>909-910-908-911-912-939-941-928-925-926-913-929-933-914</t>
  </si>
  <si>
    <t>ΖΩΜΕΝΟΥ</t>
  </si>
  <si>
    <t>ΘΕΩΝΗ</t>
  </si>
  <si>
    <t>ΑΒ627140</t>
  </si>
  <si>
    <t>898-899-900-927-934-928-929-933-914</t>
  </si>
  <si>
    <t>ΑΒ620452</t>
  </si>
  <si>
    <t>926-925-899-900-911-908-909-910-912-933-928-935-898-927-929-932-923-924-913-934-914</t>
  </si>
  <si>
    <t>ΚΟΥΤΣΙΜΠΕΛΗ</t>
  </si>
  <si>
    <t>ΑΚ687692</t>
  </si>
  <si>
    <t>902-904-922-917-903-919-920-921-916-918-901</t>
  </si>
  <si>
    <t>ΠΑΠΑΓΕΩΡΓΙΟΥ</t>
  </si>
  <si>
    <t>ΧΑΡΙΣΙΟΣ</t>
  </si>
  <si>
    <t>ΑΒ434688</t>
  </si>
  <si>
    <t>979,5</t>
  </si>
  <si>
    <t>800-925-926-762-774-778-779-780-781-782-836-837-838-839-840-841-842-843-883-801-885-886-887-896-897-910-911-912-915-935-773</t>
  </si>
  <si>
    <t>ΔΑΓΤΖΙΔΟΥ</t>
  </si>
  <si>
    <t>ΕΥΔΟΚΙΑ</t>
  </si>
  <si>
    <t>ΑΖ858888</t>
  </si>
  <si>
    <t>829,4</t>
  </si>
  <si>
    <t>979,4</t>
  </si>
  <si>
    <t>923-908-909-910-911-912</t>
  </si>
  <si>
    <t>ΚΛΕΤΣΑ</t>
  </si>
  <si>
    <t>Χ247916</t>
  </si>
  <si>
    <t>908-909-912-910-911-914-923-924-928-939-941-940</t>
  </si>
  <si>
    <t>ΜΑΙΝΤΑ</t>
  </si>
  <si>
    <t>ΧΡΗΣΤΙΝΑ</t>
  </si>
  <si>
    <t>ΝΙΚΗΤΑΣ</t>
  </si>
  <si>
    <t>Σ458037</t>
  </si>
  <si>
    <t>928-933-914-929-925-926-908-909-910-911-912-934-939</t>
  </si>
  <si>
    <t>ΓΚΙΝΗΣ</t>
  </si>
  <si>
    <t>ΑΚ262530</t>
  </si>
  <si>
    <t>913-910-911-909-912-908-928-929-907-920</t>
  </si>
  <si>
    <t>ΚΟΡΚΟΛΗΣ</t>
  </si>
  <si>
    <t>ΑΕ556312</t>
  </si>
  <si>
    <t>901-903-918-921-927</t>
  </si>
  <si>
    <t>ΓΚΟΥΒΑΣ</t>
  </si>
  <si>
    <t>ΑΖ221587</t>
  </si>
  <si>
    <t>948,2</t>
  </si>
  <si>
    <t>978,2</t>
  </si>
  <si>
    <t>801-914-928-784-933</t>
  </si>
  <si>
    <t>ΦΕΛΕΚΗ</t>
  </si>
  <si>
    <t>ΑΗ718680</t>
  </si>
  <si>
    <t>976,8</t>
  </si>
  <si>
    <t>903-902-901-904-917-921-918-922-919-916-920</t>
  </si>
  <si>
    <t>ΑΔΑΜΑΚΙΔΗΣ</t>
  </si>
  <si>
    <t>ΑΔΑΜ</t>
  </si>
  <si>
    <t>ΑΒ127542</t>
  </si>
  <si>
    <t>975,7</t>
  </si>
  <si>
    <t>931-906-938-905</t>
  </si>
  <si>
    <t>ΜΠΟΖΟΝΕΛΟΥ</t>
  </si>
  <si>
    <t>ΑΕ786211</t>
  </si>
  <si>
    <t>913-934-941-942-938-918-902-901-903-904-905-900-898-899-921-926-928-920-929-907-910-911-916-917-919-922-927-933</t>
  </si>
  <si>
    <t>ΣΕΡΡΑ</t>
  </si>
  <si>
    <t>Χ800706</t>
  </si>
  <si>
    <t>899-900-898-927-934-929-916-917-918-919-920-921-908-909-910-911-912-913</t>
  </si>
  <si>
    <t>ΤΖΑΝΗ</t>
  </si>
  <si>
    <t>Ν820436</t>
  </si>
  <si>
    <t>974,6</t>
  </si>
  <si>
    <t>933-914-928-897-934</t>
  </si>
  <si>
    <t>ΚΩΤΣΙΔΟΥ</t>
  </si>
  <si>
    <t>ΘΕΜΙΣΤΟΚΛΗΣ</t>
  </si>
  <si>
    <t>ΑΕ846545</t>
  </si>
  <si>
    <t>908-911-928-914-929-934-900-927-918-921</t>
  </si>
  <si>
    <t>ΕΡΩΤΟΚΡΙΤΟΣ ΑΝΤΩΝΗΣ</t>
  </si>
  <si>
    <t>Π086325</t>
  </si>
  <si>
    <t>973,8</t>
  </si>
  <si>
    <t>904-903-902-920-922-919-921-918-901-917</t>
  </si>
  <si>
    <t>ΖΕΜΠΕΡΗ</t>
  </si>
  <si>
    <t>ΑΕ053537</t>
  </si>
  <si>
    <t>901-903-904-916-917-918-919-920-921-922</t>
  </si>
  <si>
    <t>ΦΕΡΛΑ</t>
  </si>
  <si>
    <t>ΖΑΧΑΡΟΥΛΑ</t>
  </si>
  <si>
    <t>ΑΗ983372</t>
  </si>
  <si>
    <t>972,4</t>
  </si>
  <si>
    <t>907-928-929-926-927-898-899-901-902-903-904-908-909-910-911-916-917-918-919-920-921-922-933-934</t>
  </si>
  <si>
    <t>ΕΜΜΑΝΟΥΗΛΙΔΟΥ</t>
  </si>
  <si>
    <t>Χ472274</t>
  </si>
  <si>
    <t>929-928-801</t>
  </si>
  <si>
    <t>ΣΤΑΙΚΟΥ</t>
  </si>
  <si>
    <t>ΤΑΞΙΑΡΧΗΣ</t>
  </si>
  <si>
    <t>Μ151096</t>
  </si>
  <si>
    <t>971,3</t>
  </si>
  <si>
    <t>916-917-919-920-922-921-904-903-901-910</t>
  </si>
  <si>
    <t>ΟΙΚΟΝΟΜΟΥ</t>
  </si>
  <si>
    <t>ΑΝΝΑ ΜΑΡΙΑ</t>
  </si>
  <si>
    <t>ΠΟ58409</t>
  </si>
  <si>
    <t>917-901-919-903-921-918-920-904-916-902-922</t>
  </si>
  <si>
    <t>ΚΟΥΓΙΑ</t>
  </si>
  <si>
    <t>ΑΜ852463</t>
  </si>
  <si>
    <t>970,5</t>
  </si>
  <si>
    <t>925-926-800-914-929-803-933-801-773-774-772-928-934-751-752-805-802-927-814-813-768-753-769-754-770-755-756-898-775-899-783-900-777-776-907-778-779-780-781-782-908-909-910-911-912-901-902-903-904-916-917-918-919-920-921-922-757-758-759-760-761-764-765-785-786-787-788-789-790-791-792-793-794-795-796-937</t>
  </si>
  <si>
    <t>ΙΩΑΝΝΙΔΟΥ</t>
  </si>
  <si>
    <t>Ν632384</t>
  </si>
  <si>
    <t>969,1</t>
  </si>
  <si>
    <t>932-908-909-910-911-912-913-929-907-914-915-916-917-918-919-920-921-922-923-924-925-926-927-928-930-931-933-934-935-898-899-900-901-902-903-904-905-906-938-939-940-941-942</t>
  </si>
  <si>
    <t>ΚΑΡΑΚΟΛΗ</t>
  </si>
  <si>
    <t>ΑΗ360984</t>
  </si>
  <si>
    <t>923-924-908-909-910-911-912-925-926-913-932-914-933-935-928-929-931-905-906-915-934-930-907-901-902-903-904-916-917-918-919-920-921-922-927-898-899-900</t>
  </si>
  <si>
    <t>ΤΣΙΑΝΤΟΥΚΑ</t>
  </si>
  <si>
    <t>ΟΛΓΑ</t>
  </si>
  <si>
    <t>ΑΗ422601</t>
  </si>
  <si>
    <t>906-905-915-923-924-931-932-938-935-940</t>
  </si>
  <si>
    <t>Σ564315</t>
  </si>
  <si>
    <t>901-918-922-931-917-920-921-904-919-938</t>
  </si>
  <si>
    <t>ΤΣΕΛΕΠΙΔΗΣ</t>
  </si>
  <si>
    <t>ΓΕΩΡΓΙΟΣ-ΑΜΛΕΤ</t>
  </si>
  <si>
    <t>ΙΑΣΩΝΑΣ</t>
  </si>
  <si>
    <t>Φ099077</t>
  </si>
  <si>
    <t>929-928-926-925-927-898-914-934-913-899-900-907-908-909-910-911-912-916-903-904-917-918-919-920-921-922-902-915-906-930-931-932-933-935-923-924-905-938-941-942-939-940</t>
  </si>
  <si>
    <t>ΑΝΔΡΕΙΩΤΗ</t>
  </si>
  <si>
    <t>Τ487338</t>
  </si>
  <si>
    <t>934-926-925-933-914-929-898-928-927-899-900-907-916-920-904-902-901-903-917-918-919-921-922-908-909-910-911-912-906-905-915-923-930-931-932-935-913-924-941-939-940-938</t>
  </si>
  <si>
    <t>ΒΑΡΙΝΟΥ</t>
  </si>
  <si>
    <t>ΑΕ056036</t>
  </si>
  <si>
    <t>920-917-921-916-919-901-918-904-903</t>
  </si>
  <si>
    <t>ΘΑΝΟΥ</t>
  </si>
  <si>
    <t>ΔΑΦΝΗ</t>
  </si>
  <si>
    <t>ΑΙ292656</t>
  </si>
  <si>
    <t>928-929-933-914-934-926-925-939-941-909-912-911-910-908-898-899-900-927-913-907-922-920-921-918-917-916-919-904-901-902-903</t>
  </si>
  <si>
    <t>ΤΣΙΟΜΠΑΝΙΚΑ</t>
  </si>
  <si>
    <t>Φ245395</t>
  </si>
  <si>
    <t>926-925-928-929-933-914-934-939-941-909-912-910-911-908-920-917-918-916-919-921-922-902-903-904-901-898-899-900-927-907</t>
  </si>
  <si>
    <t>ΚΑΛΕΑΣ</t>
  </si>
  <si>
    <t>ΑΙ325473</t>
  </si>
  <si>
    <t>925-926-928-929-908-909-910-911-912-939-933-913-914-934-898-899-900-916-917-918-919-920-921-922-901-902-903-904-927-907-941-942</t>
  </si>
  <si>
    <t>ΒΛΑΧΟΣ</t>
  </si>
  <si>
    <t>ΑΖ810088</t>
  </si>
  <si>
    <t>908-909-910-911-912-925-926-928-933-901-902-903-904-916-917-918-919-920-921-922-898-899-900-907-913-914-927-929-934-905-906-915-923-924-932-931-930-935-939-942-941-940-938</t>
  </si>
  <si>
    <t>ΤΣΑΒΟΥΛΗ</t>
  </si>
  <si>
    <t>ΣΕΒΑΣΤΗ-ΜΑΡΙΑ</t>
  </si>
  <si>
    <t>Φ143551</t>
  </si>
  <si>
    <t>901-921-903-918</t>
  </si>
  <si>
    <t>ΠΑΠΑΔΑΤΟΣ ΦΡΑΓΚΟΣ</t>
  </si>
  <si>
    <t>ΑΙ567521</t>
  </si>
  <si>
    <t>964,7</t>
  </si>
  <si>
    <t>904-920-916-918-919-922-921-917-901-903-902-927</t>
  </si>
  <si>
    <t>ΣΩΤΗΡΟΠΟΥΛΟΥ</t>
  </si>
  <si>
    <t>ΜΙΧΑΛΗΣ</t>
  </si>
  <si>
    <t>ΑΖ703142</t>
  </si>
  <si>
    <t>898-900-899-916-919-920-927-921-918</t>
  </si>
  <si>
    <t>ΧΑΤΖΗΙΩΑΝΝΙΔΟΥ</t>
  </si>
  <si>
    <t>Σ501573</t>
  </si>
  <si>
    <t>917-904-901-903-918-916-920-919-921-902-922</t>
  </si>
  <si>
    <t>ΝΤΡΙΤΣΟΥ</t>
  </si>
  <si>
    <t>ΑΚ123594</t>
  </si>
  <si>
    <t>918-904-921-920-919-922-916-917-901-902-903-934-908-909-910-911-912-930-927-929-928-907-898-899-900-914-915-932-933-935-931-913-925-926-923-924-905-906</t>
  </si>
  <si>
    <t>ΛΑΜΠΡΙΝΕΑΣ</t>
  </si>
  <si>
    <t>ΚΩΣΤΑΝΤΙΝΟΣ</t>
  </si>
  <si>
    <t>ΑΙ794240</t>
  </si>
  <si>
    <t>777,7</t>
  </si>
  <si>
    <t>957,7</t>
  </si>
  <si>
    <t>898-899-900-927-901-902-903-904-916-918-920-922</t>
  </si>
  <si>
    <t>ΠΑΠΑΖΗ</t>
  </si>
  <si>
    <t>ΑΜ289955</t>
  </si>
  <si>
    <t>908-909-910-911-912-923-939-940-941-925-926-932-928-935-938-904-901-903-902-933</t>
  </si>
  <si>
    <t>ΤΣΙΦΡΙΚΑ</t>
  </si>
  <si>
    <t>ΑΙ181011</t>
  </si>
  <si>
    <t>909-910-911-908-912</t>
  </si>
  <si>
    <t>ΚΑΡΑΛΗΣ</t>
  </si>
  <si>
    <t>Χ470152</t>
  </si>
  <si>
    <t>932-752-753-754-755-756-757-758-759-760-761-764-765-768-769-770-772-773-774-775-776-777-778-779-780-781-782-783-784-785-786-787-788-789-790-751-791-792-793-794-795-796-800-801-802-803-805-813-814-898-899-900-901-902-903-904-907-908-909-910-911-912-913-914-916-917-918-919-920-921-922-925-926-927-928-929-934-933-937-939-941-942</t>
  </si>
  <si>
    <t>ΡΩΜΑΙΟΥ</t>
  </si>
  <si>
    <t>ΑΖ524360</t>
  </si>
  <si>
    <t>916-920-917-919-921-918-904-901-903-922-902-927</t>
  </si>
  <si>
    <t>ΑΛΙΚΑΝΙΩΤΗ</t>
  </si>
  <si>
    <t>ΑΚ689341</t>
  </si>
  <si>
    <t>921-920-916-917-922-918-919-901</t>
  </si>
  <si>
    <t>ΧΡΙΣΤΟΠΟΥΛΟΥ</t>
  </si>
  <si>
    <t>Π456595</t>
  </si>
  <si>
    <t>904-916-917-920-918-919-901-921-922-903-902</t>
  </si>
  <si>
    <t>ΞΕΙΝΗΣ</t>
  </si>
  <si>
    <t>ΑΚ244252</t>
  </si>
  <si>
    <t>903-919-904-920-902-916-918-917-922-927-930</t>
  </si>
  <si>
    <t>ΚΕΧΑΓΙΑ</t>
  </si>
  <si>
    <t>ΑΗ444621</t>
  </si>
  <si>
    <t>930-908-911-909-910-912-913-914-939-934-933-929-928-927-926-925-941-898-899-900-901-902-903-904-907-916-917-918-919-920-921-922-935-932-938-940-923-924-931-915-905-906</t>
  </si>
  <si>
    <t>ΚΟΝΟΠΑ</t>
  </si>
  <si>
    <t>ΣΤΑΥΡΟΣ ΠΕΤΡΟΣ</t>
  </si>
  <si>
    <t>ΜΑΤΣΙΕΙ</t>
  </si>
  <si>
    <t>ΑΖ476201</t>
  </si>
  <si>
    <t>934-929-928-917-921</t>
  </si>
  <si>
    <t>ΤΣΙΟΜΠΑΝΑΚΗΣ</t>
  </si>
  <si>
    <t>ΑΕ844063</t>
  </si>
  <si>
    <t>929-928-934-939-908-909-912-911-910-907</t>
  </si>
  <si>
    <t>ΣΤΕΦΑΝΟΠΟΥΛΟΣ</t>
  </si>
  <si>
    <t>ΑΖ616400</t>
  </si>
  <si>
    <t>797,5</t>
  </si>
  <si>
    <t>947,5</t>
  </si>
  <si>
    <t>933-928-913-914-927-929-934-935-915-898-899-900</t>
  </si>
  <si>
    <t>ΚΟΚΚΙΝΗ</t>
  </si>
  <si>
    <t>ΑΗ399101</t>
  </si>
  <si>
    <t>938-913-910-909-912-911-908-926-925-928-933-929-914-934-919-920-922-921-917-918-916-902-903-904-901-905-906-923-932-931-935-915-924-900-899-927-898-907-930-941-939-940</t>
  </si>
  <si>
    <t>ΚΑΤΑΡΑ</t>
  </si>
  <si>
    <t>ΚΥΡΑΝΑ</t>
  </si>
  <si>
    <t>ΑΘΑΝΑΣΙΟ</t>
  </si>
  <si>
    <t>ΑΚ251947</t>
  </si>
  <si>
    <t>908-909-910-911-912-932</t>
  </si>
  <si>
    <t>ΣΤΥΛΙΑΡΑ</t>
  </si>
  <si>
    <t>Ψ758907</t>
  </si>
  <si>
    <t>914-933-928-929-934</t>
  </si>
  <si>
    <t>ΚΑΤΣΙΚΑ</t>
  </si>
  <si>
    <t>ΑΕ925775</t>
  </si>
  <si>
    <t>906-905-908-910-911-912-909-913-916-917-918-919-920-921-922-901-902-903-904-939-941</t>
  </si>
  <si>
    <t>ΚΟΥΛΙΔΟΥ</t>
  </si>
  <si>
    <t>Ξ544976</t>
  </si>
  <si>
    <t>908-911-909-910-912-939</t>
  </si>
  <si>
    <t>ΓΚΟΒΕΣΗΣ</t>
  </si>
  <si>
    <t>Σ241669</t>
  </si>
  <si>
    <t>903-904-917-918-921-902-920-922-919-901-916</t>
  </si>
  <si>
    <t>ΓΚΟΥΝΤΟΥΜΑΝΗ</t>
  </si>
  <si>
    <t>ΑΖ761091</t>
  </si>
  <si>
    <t>ΠΡΟΦΕΤΑΣ</t>
  </si>
  <si>
    <t>ΑΙ184328</t>
  </si>
  <si>
    <t>911-910-908-909-912-939-942-941-925-926-928-929-933-914-934-927-907-901-902-903-904-916-917-918-919-920-921-922</t>
  </si>
  <si>
    <t>ΞΕΝΟΦΩΝ</t>
  </si>
  <si>
    <t>ΑΕ284704</t>
  </si>
  <si>
    <t>900-899-934-935-932-927-926-924-915-908-909-910-911-912-902-903-916-917-919-920-921-922-905-906-907-930</t>
  </si>
  <si>
    <t>ΚΟΛΟΚΥΘΑ</t>
  </si>
  <si>
    <t>ΑΗ566980</t>
  </si>
  <si>
    <t>922-920-917-919-921-916</t>
  </si>
  <si>
    <t>ΤΣΩΝΗ</t>
  </si>
  <si>
    <t>ΘΕΑΝΩ-ΜΑΡΙΑ</t>
  </si>
  <si>
    <t>Χ688795</t>
  </si>
  <si>
    <t>789,8</t>
  </si>
  <si>
    <t>939,8</t>
  </si>
  <si>
    <t>933-914-929-928-926-925-930-931-932-924-923-915-935-927-934-906-905-907-899-898-900-916-917-918-919-921-922-901-904-903-902-920-908-909-910-911-912-938-940-939-941</t>
  </si>
  <si>
    <t>ΚΥΡΙΑΚΙΔΟΥ</t>
  </si>
  <si>
    <t>ΑΗ919309</t>
  </si>
  <si>
    <t>ΡΑΚΑ</t>
  </si>
  <si>
    <t>ΑΜ561877</t>
  </si>
  <si>
    <t>916-918-904-920-917-921-922-919-903-902-901-934-898-899-900</t>
  </si>
  <si>
    <t>ΠΑΠΑΖΟΓΛΟΥ</t>
  </si>
  <si>
    <t>ΑΕ922033</t>
  </si>
  <si>
    <t>ΚΟΛΛΙΑ</t>
  </si>
  <si>
    <t>ΑΚ103578</t>
  </si>
  <si>
    <t>901-902-903-904-916-917-918-919-921-920-922-927</t>
  </si>
  <si>
    <t>ΜΥΛΩΝΑ</t>
  </si>
  <si>
    <t>ΔΙΟΝΥΣΙΑ</t>
  </si>
  <si>
    <t>ΔΗΥΜΗΤΡΙΟΣ</t>
  </si>
  <si>
    <t>Χ334302</t>
  </si>
  <si>
    <t>899-898-900-907-908-909-910-911-912-913-914-915-925-926-927-928-929-933-941-934-942-939-923-924-930-931-932-935-938-940-922-916-917-918-919-920-921-901-902-903-904-905-906</t>
  </si>
  <si>
    <t>ΧΕΛΑΚΗ</t>
  </si>
  <si>
    <t>ΑΕ706042</t>
  </si>
  <si>
    <t>898-899-900-927-901-902-903-904-907-908-909-910-911-912-916-917-918-919-920-921-922-934-914-913-928-925-926-929-933</t>
  </si>
  <si>
    <t>ΑΒ567890</t>
  </si>
  <si>
    <t>904-920-918-903-902-917-921-919-901-922-916</t>
  </si>
  <si>
    <t>ΣΑΡΑΝΤΗ</t>
  </si>
  <si>
    <t>ΠΕΤΡΟΥΛΑ</t>
  </si>
  <si>
    <t>Ρ821077</t>
  </si>
  <si>
    <t>908-910-911-912</t>
  </si>
  <si>
    <t>ΚΑΖΟΥΡΗΣ</t>
  </si>
  <si>
    <t>Φ095739</t>
  </si>
  <si>
    <t>898-927-934-929-928-933-914-899-900-916-920-922-918-919-921-917-904-903-902-901-907-908-909-910-911-925-926-913-915-923-924-932-935-930-931-905</t>
  </si>
  <si>
    <t>ΚΑΡΑΒΑΣΙΛΕΙΑΔΟΥ</t>
  </si>
  <si>
    <t>ΑΒ160836</t>
  </si>
  <si>
    <t>911-910-908-912-909-913-925-926-929-914-928-933-899-900-927-916-917-918-919-920-921-922-901-902-903-907-934-939-941-942</t>
  </si>
  <si>
    <t>ΓΑΡΑΟΓΛΑΝΙΔΟΥ</t>
  </si>
  <si>
    <t>ΑΚ319716</t>
  </si>
  <si>
    <t>909-911-910-912-908-932-926-925-924-923-913-931-928-935-934-929-930-915-927-933-907-914-906-922-921-919-918-917-920-916-898-899-900-903-901-902-904-905-938-939-940-941-942</t>
  </si>
  <si>
    <t>ΜΟΥΤΣΙΟΥΝΑ</t>
  </si>
  <si>
    <t>ΑΙ325600</t>
  </si>
  <si>
    <t>925-926-928-933-907-914-913-912-911-910-909-900-899-898-934-915-930</t>
  </si>
  <si>
    <t>ΣΥΡΙΩΤΗ</t>
  </si>
  <si>
    <t>ΠΑΡΑΣΚΕΥΗ-ΝΕΚΤΑΡΙΑ</t>
  </si>
  <si>
    <t>Χ540946</t>
  </si>
  <si>
    <t>917-916-920-921-901</t>
  </si>
  <si>
    <t>ΤΡΙΓΚΑΣ</t>
  </si>
  <si>
    <t>ΗΛΙΑΣ-ΑΝΔΡΕΑΣ</t>
  </si>
  <si>
    <t>ΑΒ608743</t>
  </si>
  <si>
    <t>934-929-914-928-900-932-906-924-913-905-935-915-923-933-925-930-931-926-898-899-907-927-908-909-910-911-912-901-902-903-904-916-917-918-919-920-921-922-938-939-940-941</t>
  </si>
  <si>
    <t>ΜΟΥΚΑ</t>
  </si>
  <si>
    <t>ΑΙ022166</t>
  </si>
  <si>
    <t>917-902-901-903-904-921-918-922-919-916-920</t>
  </si>
  <si>
    <t>ΙΣΟΠΕΣΚΟΥ</t>
  </si>
  <si>
    <t>ΕΛΕΝΑ</t>
  </si>
  <si>
    <t>916-920-921</t>
  </si>
  <si>
    <t>ΜΗΤΣΗΣ</t>
  </si>
  <si>
    <t>Χ762171</t>
  </si>
  <si>
    <t>908-909-910-911-912-923-939-934</t>
  </si>
  <si>
    <t>ΧΡΙΣΤΟΦΙΛΟΠΟΥΛΟΥ</t>
  </si>
  <si>
    <t>ΑΕ634335</t>
  </si>
  <si>
    <t>904-921-920-916-917-922-919-918-903-902-901-927-898-899-900-907-908-909-910-911-912-929-930-915-932-923-924-925-926-934</t>
  </si>
  <si>
    <t>ΛΥΜΠΕΡΟΠΟΥΛΟΥ</t>
  </si>
  <si>
    <t>Φ306109</t>
  </si>
  <si>
    <t>927-900-899-898-921-918-903-901-902-922-916-917-919-920-904-934-928-933-929-930-911-908-910-909-912-923-924-925-926-915-935-932-913-907-939-940-941-931</t>
  </si>
  <si>
    <t>ΚΑΠΩΝΗ</t>
  </si>
  <si>
    <t>ΑΒ266141</t>
  </si>
  <si>
    <t>898-899-900-901-902-903-904-916-917-918-919-920-921-922-905-906-907-908-909-911-912-913-914-915-923-924-926-927-928-929-930-931-932-933-934-935</t>
  </si>
  <si>
    <t>ΣΤΑΜΑΤΕΛΟΣ</t>
  </si>
  <si>
    <t>ΑΖ081913</t>
  </si>
  <si>
    <t>918-917-919-920-921-922-904-903-902-901</t>
  </si>
  <si>
    <t>ΒΑΡΕΛΗ</t>
  </si>
  <si>
    <t>ΑΑ310698</t>
  </si>
  <si>
    <t>898-899-900-915-913-914-912-911-910-909-908-933-934-935-901-902-903-904-916-917-918-919-920-921-922-927-928-929-923-924-925-926-931-932-905-906-907-938-939-940-941-942</t>
  </si>
  <si>
    <t>ΚΑΤΣΟΥΔΑ</t>
  </si>
  <si>
    <t>ΑΗ219378</t>
  </si>
  <si>
    <t>900-899-898-916-917-918-919-920-921-922-901-902-903-904-934-927-928-929-913-914-908-909-933-910-939-911-912-915-907-930-941-942-938-935-931-932-905-906-923-924-940-925-926-936-937</t>
  </si>
  <si>
    <t>ΝΤΑΜΑ</t>
  </si>
  <si>
    <t>Σ291595</t>
  </si>
  <si>
    <t>901-902-903-904-934-927-914-916-917-918-919-920-921-922</t>
  </si>
  <si>
    <t>ΓΙΑΝΝΑΚΑΣ</t>
  </si>
  <si>
    <t>ΙΑΚΩΒΟΣ</t>
  </si>
  <si>
    <t>ΑΜ155372</t>
  </si>
  <si>
    <t>916-904-903-919-921-918-920-917-901-922-902-900-899-912-911-910-909-908-927-930-929-934</t>
  </si>
  <si>
    <t>ΚΟΝΔΥΛΗΣ</t>
  </si>
  <si>
    <t>ΑΒ579201</t>
  </si>
  <si>
    <t>901-902-903-904-916-917-918-919-920-921-922-909-910-911-912-913-914-915-899-900-898-905-906-907-908-923-924-925-926-927-928-929-930-931-932-933-934-935-938-939-940-941-942</t>
  </si>
  <si>
    <t>ΑΤΖΑΝΟΣ</t>
  </si>
  <si>
    <t>ΑΖ918701</t>
  </si>
  <si>
    <t>920,7</t>
  </si>
  <si>
    <t>941-939-905-906-931-938-932-940</t>
  </si>
  <si>
    <t>ΒΑΓΓΕΛΟΥ</t>
  </si>
  <si>
    <t>ΑΝ445627</t>
  </si>
  <si>
    <t>914-933-928-929-934-901-920-916-918-921-917-903-927-922-919-904-902</t>
  </si>
  <si>
    <t>ΓΡΗΓΟΡΙΟΥ</t>
  </si>
  <si>
    <t>ΑΙ584190</t>
  </si>
  <si>
    <t>916-904-922-919-918-917-903-902-901-920-921</t>
  </si>
  <si>
    <t>ΛΙΑΝΝΗ</t>
  </si>
  <si>
    <t>Π045297</t>
  </si>
  <si>
    <t>920-916-934-917-921-918-922-902-903-901-899-919-930-898-927-900-907-904-912-933-911-908-812-813-805-786-768-788-787-796-791-792-790-795-785-789-769-780-806-776-777-775-782-797</t>
  </si>
  <si>
    <t>ΦΡΑΓΚΟΥ</t>
  </si>
  <si>
    <t>ΑΜ306988</t>
  </si>
  <si>
    <t>919,6</t>
  </si>
  <si>
    <t>ΧΑΣΙΩΤΗΣ</t>
  </si>
  <si>
    <t>Χ554939</t>
  </si>
  <si>
    <t>901-920-904-916-917-918-919-903-921-922-902</t>
  </si>
  <si>
    <t>ΖΑΦΡΑΝΟΠΟΥΛΟΥ</t>
  </si>
  <si>
    <t>ΑΙ039699</t>
  </si>
  <si>
    <t>901-902-903-904-768-769-770-916-917-918-919-920-921-922-755-758-759-760-761-764-765-785-786-787-788-789-790-791-792-793-794-795-796</t>
  </si>
  <si>
    <t>ANGELERI</t>
  </si>
  <si>
    <t>CHRISTOS</t>
  </si>
  <si>
    <t>PIER CARLO</t>
  </si>
  <si>
    <t>AA1640898</t>
  </si>
  <si>
    <t>918,5</t>
  </si>
  <si>
    <t>912-910-911-909-908-942-939-941-925-926</t>
  </si>
  <si>
    <t>ΠΑΠΑΘΑΝΑΣΙΟΥ</t>
  </si>
  <si>
    <t>Ν785742</t>
  </si>
  <si>
    <t>899-900-925-926-933-909-910-912-911-908-898-902-903-920-921-917-922-901-916-928-913-934</t>
  </si>
  <si>
    <t>ΑΝΤΩΝΑΤΟΥ</t>
  </si>
  <si>
    <t>ΠΑΝΑΓΗΣ</t>
  </si>
  <si>
    <t>ΑΒ015561</t>
  </si>
  <si>
    <t>916,3</t>
  </si>
  <si>
    <t>922-919-920-917-921-918-902-904-927-901-903-934-899-900-898-928-908-909-910-911-912-929-914-907-913-932-931-923-930-924-938-939-941-940-933-915-905-906-935</t>
  </si>
  <si>
    <t>ΜΠΟΛΩΤΗΣ</t>
  </si>
  <si>
    <t>ΑΒ852420</t>
  </si>
  <si>
    <t>933-928-934-919-909-910-907-929-916-914</t>
  </si>
  <si>
    <t>ΤΟΜΑΡΙΔΗ</t>
  </si>
  <si>
    <t>ΤΡΥΦΩΝ</t>
  </si>
  <si>
    <t>ΑΜ099777</t>
  </si>
  <si>
    <t>899-900-898-927-916-917-918-919-920-922-921-901-902-903-904-909-910-908-911-912-934-939-941-942-933-914-915-913-907</t>
  </si>
  <si>
    <t>ΖΟΥΜΠΑΚΗΣ</t>
  </si>
  <si>
    <t>Π876125</t>
  </si>
  <si>
    <t>917-916-918-920-921-922-903-902-901-900-899-898-904-919-927-907-908-909-910-911-912-930-928-929-931-933-932-925-926-915-923-924-913-914-906-905-934-935</t>
  </si>
  <si>
    <t>ΑΚ344959</t>
  </si>
  <si>
    <t>898-899-900-901-902-903-911-904-906-905-907-908-909-910-912-913-914-915-916-917-918-919-920-921-922-923-924-925-926-927-928-929-930-931-932-933-934-935-938-939-940-941</t>
  </si>
  <si>
    <t>ΧΑΤΖΗΕΛΕΥΘΕΡΙΟΥ</t>
  </si>
  <si>
    <t>Χ126237</t>
  </si>
  <si>
    <t>884,4</t>
  </si>
  <si>
    <t>914,4</t>
  </si>
  <si>
    <t>ΧΑΡΑΛΑΜΠΙΔΟΥ</t>
  </si>
  <si>
    <t>ΔΙΟΓΕΝΗΣ</t>
  </si>
  <si>
    <t>ΑΖ303797</t>
  </si>
  <si>
    <t>935-925-926-915-913-924-934-938-939-940-942-941-928-929-933-914-927-908-909-910-911-912-907-905-906-898-899-900</t>
  </si>
  <si>
    <t>ΜΠΑΝΤΟΛΙΑ</t>
  </si>
  <si>
    <t>ΑΖ554460</t>
  </si>
  <si>
    <t>922-921-901-903-914-911-908-934-929-928-933</t>
  </si>
  <si>
    <t>ΑΜΒΡΟΣΙΑΔΟΥ</t>
  </si>
  <si>
    <t>Χ955984</t>
  </si>
  <si>
    <t>761,2</t>
  </si>
  <si>
    <t>911,2</t>
  </si>
  <si>
    <t>897-815-817-822-826-828-829-835-837-838-839-840-841-842-846-847-848-853-854-857-858-862-870-871-872-816-818-821-823-824-825-827-830-836-843-844-852-855-856-859-861-869-908-906-917-921-927-928-929-932-934</t>
  </si>
  <si>
    <t>ΑΓΓΕΛΙΔΑΚΗ</t>
  </si>
  <si>
    <t>ΓΑΡΥΦΑΛΙΑ</t>
  </si>
  <si>
    <t>ΑΜ972562</t>
  </si>
  <si>
    <t>907-901-902-903-904-909-910-911-912-916-919-920-921-922-941-939-942-933-932-898-899-908-913-914-917-918-928-915-926-927-929-934-935-931-925-938-930-940-905-906-900-923-924</t>
  </si>
  <si>
    <t>ΔΡΙΒΑΚΟΥ</t>
  </si>
  <si>
    <t>ΑΜ198876</t>
  </si>
  <si>
    <t>902-922-901-904-903-916-917-918-919-920-921-927-898-899-900</t>
  </si>
  <si>
    <t>ΓΕΛΑΔΑΚΗ</t>
  </si>
  <si>
    <t>Ρ559238</t>
  </si>
  <si>
    <t>919-920-917-921-916-922-901-903-918-902-904</t>
  </si>
  <si>
    <t>ΠΑΓΓΟΥ</t>
  </si>
  <si>
    <t>ΑΘΗΝΑ</t>
  </si>
  <si>
    <t>ΑΗ138950</t>
  </si>
  <si>
    <t>918-919-921-922-904-920-917-916-903</t>
  </si>
  <si>
    <t>ΒΑΣΙΛΑΚΗ</t>
  </si>
  <si>
    <t>ΑΝΘΟΥΛΑ</t>
  </si>
  <si>
    <t>Ρ593602</t>
  </si>
  <si>
    <t>904-901-917-918-921-919-930-903-916-902-922-920-927-934</t>
  </si>
  <si>
    <t>ΓΕΩΡΓΟΠΟΥΛΟΥ</t>
  </si>
  <si>
    <t>ΑΙ152312</t>
  </si>
  <si>
    <t>912-909-911-917-929-921-910</t>
  </si>
  <si>
    <t>ΚΙΤΣΑΝΤΩΝΗ</t>
  </si>
  <si>
    <t>Χ365420</t>
  </si>
  <si>
    <t>918-921-914-908-911-929-928-932-900-901-903-927-934-905-906-915-925-926-939-941-942-907-909-910-912-913-898-899-902-904-916-917-919-920-922-923-924-930-931-933-935-938-940</t>
  </si>
  <si>
    <t>ΚΟΝΤΟΥ</t>
  </si>
  <si>
    <t>ΑΑ437624</t>
  </si>
  <si>
    <t>901-902-903-916-917-918-919-920-921-922</t>
  </si>
  <si>
    <t>ΡΑΤΤΟΥ</t>
  </si>
  <si>
    <t>ΓΕΡΑΣΙΜΟΣ</t>
  </si>
  <si>
    <t>Φ364032</t>
  </si>
  <si>
    <t>916-919-920-917-921-918-901-903-922-904-902</t>
  </si>
  <si>
    <t>ΧΑΤΖΗΚΑΜΑΡΗΣ</t>
  </si>
  <si>
    <t>ΑΑ258680</t>
  </si>
  <si>
    <t>912-910-909-911-939-908-941-942-923-924-940-932-938-913-928-931-915-933-935-907-914-925-926-906-905-902-904-903-922-921-918-916-919-920-917-901</t>
  </si>
  <si>
    <t>ΝΟΤΑΡΑΚΗΣ</t>
  </si>
  <si>
    <t>ΑΒ221242</t>
  </si>
  <si>
    <t>901-902-903-904-916-917-918-919-921-922</t>
  </si>
  <si>
    <t>ΠΑΝΟΥΡΓΙΑ</t>
  </si>
  <si>
    <t>ΑΙ050586</t>
  </si>
  <si>
    <t>920-916-918-919-917-921-904-901-903-922-902-927-934-899-900-898-928-929-910-908-911-909-912-914-933-926-925-915-931-905-907-913-923-924-932-935-906-930</t>
  </si>
  <si>
    <t>ΚΟΥΜΝΙΩΤΗΣ</t>
  </si>
  <si>
    <t>ΑΗ913768</t>
  </si>
  <si>
    <t>909,7</t>
  </si>
  <si>
    <t>906-905-931-913-932-916-917-921-920-919-901-922-904-903-902-918-909-910-911-912-908-923-924-928-933-929-935-914-915-934-926-925-927-900-899-898-930-907</t>
  </si>
  <si>
    <t>ΓΚΑΓΚΙΟΥΖΗ</t>
  </si>
  <si>
    <t>ΕΥΔΟΞΙΑ</t>
  </si>
  <si>
    <t>ΓΕΩΡΓΙΟΣ ΤΑΞΙΑΡΧΗΣ</t>
  </si>
  <si>
    <t>Χ028604</t>
  </si>
  <si>
    <t>908-909-910-911-912-916-917-918-919-920-921-922-901-902-903-904-907-929-933-934-935-932-931-930-928-927-926-925-924-923-915-914-913-900-899-898-905-906</t>
  </si>
  <si>
    <t>ΜΗΣΙΑΚΑΣ</t>
  </si>
  <si>
    <t>ΠΑΣΧΑΛΗΣ</t>
  </si>
  <si>
    <t>ΑΖ341104</t>
  </si>
  <si>
    <t>ΖΑΠΑΝΤΗ</t>
  </si>
  <si>
    <t>ΑΒ391515</t>
  </si>
  <si>
    <t>900-899-898-920-922-919-917-918-916-921</t>
  </si>
  <si>
    <t>ΚΑΠΕΤΑΝΟΥ</t>
  </si>
  <si>
    <t>ΙΩΣΗΦ</t>
  </si>
  <si>
    <t>ΑΕ815586</t>
  </si>
  <si>
    <t>939-909-913-941-929-906-925-926-910-912-928-933-932-931-915-935-914-934-940-924-923-938-911-927-898-899-900-907-905</t>
  </si>
  <si>
    <t>ΣΚΟΥΡΛΑ</t>
  </si>
  <si>
    <t>ΑΚ635927</t>
  </si>
  <si>
    <t>900-901-902-903-904-905-906-907-908-909-910-912-911-913-914-915-916-917-918-919-920-921-922-923-924-925-926-927-928-929-930-931-932-933-934-935-938-939-940-941-942</t>
  </si>
  <si>
    <t>ΑΝΑΣΤΑΣΙΟΥ</t>
  </si>
  <si>
    <t>ΑΖ818621</t>
  </si>
  <si>
    <t>908-910-942-926-909-911-925-912-939-928-929</t>
  </si>
  <si>
    <t>ΠΑΡΘΕΝΗ</t>
  </si>
  <si>
    <t>ΑΒ990349</t>
  </si>
  <si>
    <t>904-920-916-918-917-919-921-902-901-903-922-927-906-905-907-908-909-910-911-912-913-914-915-928-929-931-932-933-934-923-924-925-926-935-930-900-899-898-939-940-941</t>
  </si>
  <si>
    <t>ΓΚΟΤΣΟΠΟΥΛΟΥ</t>
  </si>
  <si>
    <t>ΑΖ082454</t>
  </si>
  <si>
    <t>ΜΟΥΣΙΟΣ</t>
  </si>
  <si>
    <t>ΑΑ412240</t>
  </si>
  <si>
    <t>926-925-928-929-931-933-932-915-923-924-914-913-905-906-908-909-910-911-912-935-934-927-907-898-899-900-901-902-903-904-916-917-918-919-920-921-922-930-938-939-940-941-942</t>
  </si>
  <si>
    <t>ΝΤΑΛΛΑΣ</t>
  </si>
  <si>
    <t>ΑΜ855958</t>
  </si>
  <si>
    <t>926-925-915-935-928-929-913-914-908-909-910-911-912-933-932-931-930-923-924-934-905-906-901-902-903-904-916-917-918-919-920-921-922-907-898-899-900</t>
  </si>
  <si>
    <t>ΜΑΝΤΙΚΟΥ</t>
  </si>
  <si>
    <t>ΑΖ126181</t>
  </si>
  <si>
    <t>830,5</t>
  </si>
  <si>
    <t>900,5</t>
  </si>
  <si>
    <t>921-917-903-916-920-919-901-904-922-902</t>
  </si>
  <si>
    <t>ΒΑΣΙΛΕΙΑΔΟΥ</t>
  </si>
  <si>
    <t>ΑΖ412632</t>
  </si>
  <si>
    <t>899,8</t>
  </si>
  <si>
    <t>938-931-928-923-906-908-909-910-911-912-915-925-926-927-932-933-934-939-941-903-900-916-917-918-919-920-921</t>
  </si>
  <si>
    <t>ΖΗΣ</t>
  </si>
  <si>
    <t>Κ867674</t>
  </si>
  <si>
    <t>898-899-900-927-901-902-903-904-916-917-918-919-920-921-908-909-910-911-912-914-929-928-925-926-931-932-923-924</t>
  </si>
  <si>
    <t>ΣΩΤΗΡΙΟΥ</t>
  </si>
  <si>
    <t>ΡΙΖΟΣ</t>
  </si>
  <si>
    <t>ΑΜ813744</t>
  </si>
  <si>
    <t>928-929-914-933-926-925-901-902-903-904-908-909-910-911-912-917-918-919-920-921-922-923-924-939-940-915-931-932-934-935</t>
  </si>
  <si>
    <t>ΠΕΤΡΑΚΟΠΟΥΛΟΥ</t>
  </si>
  <si>
    <t>ΠΑΣΧΑΛΙΑ</t>
  </si>
  <si>
    <t>Σ176472</t>
  </si>
  <si>
    <t>901-902-903-904-916-917-918-919-920-921-922-927-907-928-908-909-910-911-912</t>
  </si>
  <si>
    <t>ΤΣΟΥΛΗΣ</t>
  </si>
  <si>
    <t>ΑΗ802619</t>
  </si>
  <si>
    <t>719,4</t>
  </si>
  <si>
    <t>899,4</t>
  </si>
  <si>
    <t>935-896-907-912-911-910-909-908-913-914-926-925-924-923-928-934-933-930-777-776-775-779-778-774-773-782-783-781-780-784-756-755-754-752-751-753-772-762-900-899-898-800-804-803-802-810-814-813-812-801-799-805-770-769-768-929-927-806-915-808-807-760-771-797-766-767-798-809-811-905-906-931-932-922-921-920-919-918-917-916-761-759-758-757-904-903-902-901-765-764-763-796-795-794-793-792-791-790-789-942-941-787-788-786-785-866-867-837-835-836-838-833-830-879-878-862-861-863-865-874-842-841-840-839-843-873-877-876-875-940-939-938-937-936-872-871-870-869-864-860-824-823-832-831-834-822-821-844-868-820</t>
  </si>
  <si>
    <t>ΓΑΛΑΝΟΠΟΥΛΟΥ</t>
  </si>
  <si>
    <t>Χ912632</t>
  </si>
  <si>
    <t>897,6</t>
  </si>
  <si>
    <t>801-928-929-914-784-933-934-813</t>
  </si>
  <si>
    <t>ΒΙΝΔΕΝΑ</t>
  </si>
  <si>
    <t>ΑΗ413841</t>
  </si>
  <si>
    <t>896,5</t>
  </si>
  <si>
    <t>906-905-911-912-920</t>
  </si>
  <si>
    <t>ΑΛΕΚΟΥ</t>
  </si>
  <si>
    <t>ΑΜ560009</t>
  </si>
  <si>
    <t>916-917-918-919-920-921-922-901-903-902-904</t>
  </si>
  <si>
    <t>ΚΟΛΕΝΤΣΗΣ</t>
  </si>
  <si>
    <t>ΑΗ663264</t>
  </si>
  <si>
    <t>908-909-911-910-912</t>
  </si>
  <si>
    <t>ΚΑΛΟΓΙΑΝΝΗΣ</t>
  </si>
  <si>
    <t>Τ821588</t>
  </si>
  <si>
    <t>894,3</t>
  </si>
  <si>
    <t>908-909-910-911-912-924-939-940</t>
  </si>
  <si>
    <t>ΑΡΝΑΡΕΛΛΗ</t>
  </si>
  <si>
    <t>ΒΑΓΙΟΣ</t>
  </si>
  <si>
    <t>Ν920186</t>
  </si>
  <si>
    <t>904-920-919-903-902-917-921-916-918-922-901-934</t>
  </si>
  <si>
    <t>Ξ715460</t>
  </si>
  <si>
    <t>893,2</t>
  </si>
  <si>
    <t>933-928-914-901-904-908-910-912</t>
  </si>
  <si>
    <t>ΚΑΖΑΚΟΥ</t>
  </si>
  <si>
    <t>Ρ971501</t>
  </si>
  <si>
    <t>932-934-905-911-909-910-914-928-929-925-933-926-912</t>
  </si>
  <si>
    <t>ΚΩΤΟΥΛΑΣ</t>
  </si>
  <si>
    <t>Ν843476</t>
  </si>
  <si>
    <t>933-914-928</t>
  </si>
  <si>
    <t>ΠΑΚΟΥ</t>
  </si>
  <si>
    <t>Σ200502</t>
  </si>
  <si>
    <t>922-921-903-902-904-916-917-918-919-920</t>
  </si>
  <si>
    <t>ΚΥΡΓΙΑΦΙΝΗ</t>
  </si>
  <si>
    <t>ΜΑΓΔΑΛΗΝΗ</t>
  </si>
  <si>
    <t>Τ874365</t>
  </si>
  <si>
    <t>932-938-930-931-923-924-915-906-913-908-907-914-905-909-910-911-912-928-927-926-925-933-934-935-939-940-941-898-899-900-901-902-903-904-916-917-918-919-920-921-922-929</t>
  </si>
  <si>
    <t>ΣΤΕΡΓΙΑΚΟΥ</t>
  </si>
  <si>
    <t>ΑΗ159868</t>
  </si>
  <si>
    <t>938-928-934-941-939-908-911-914-929-931-923-933-910-909-912-907-906</t>
  </si>
  <si>
    <t>ΓΚΟΥΒΑ</t>
  </si>
  <si>
    <t>ΒΑΙΑ</t>
  </si>
  <si>
    <t>ΑΒ410067</t>
  </si>
  <si>
    <t>914-933-908-909-915-928-925-926-927-929-910-911-912-913-935-934-941-942-898-899-900-901-902-903-904-916-917-918-919-920-921-922-939</t>
  </si>
  <si>
    <t>ΞΑΝΘΗ</t>
  </si>
  <si>
    <t>ΑΖ426392</t>
  </si>
  <si>
    <t>928-905-906-929-933-914-921-898-899-900-901-902-903-904-907-908-909-910-911-912-913-917-916-918-919-920-922-925-927-934-939-941-942</t>
  </si>
  <si>
    <t>ΔΙΑΜΑΝΤΟΠΟΥΛΟΣ</t>
  </si>
  <si>
    <t>ΑΑ314783</t>
  </si>
  <si>
    <t>887,7</t>
  </si>
  <si>
    <t>755-756-754-753-900-899-898</t>
  </si>
  <si>
    <t>ΕΥΜΟΡΦΙΑ</t>
  </si>
  <si>
    <t>Χ328779</t>
  </si>
  <si>
    <t>687,5</t>
  </si>
  <si>
    <t>887,5</t>
  </si>
  <si>
    <t>785-786-787-788-789-790-791-792-793-794-795-796-916-917-918-919-920-921-922</t>
  </si>
  <si>
    <t>ΗΛΚΟΥ</t>
  </si>
  <si>
    <t>ΛΑΖΑΡΟΣ</t>
  </si>
  <si>
    <t>ΑΙ741572</t>
  </si>
  <si>
    <t>901-902-922-921-917-920-903-908-909-910-912-911-907-930</t>
  </si>
  <si>
    <t>ΦΟΥΡΚΗΣ</t>
  </si>
  <si>
    <t>Φ218109</t>
  </si>
  <si>
    <t>734,8</t>
  </si>
  <si>
    <t>884,8</t>
  </si>
  <si>
    <t>753-898-756-754-755-900-899-927-772-751-752-785-786-787-788-789-790-791-792-793-794-795-796-757-758-759-760-901-902-903-904-764-765-918-916-917-919-920-921-922</t>
  </si>
  <si>
    <t>ΒΑΤΖΟΛΑ</t>
  </si>
  <si>
    <t xml:space="preserve">ΑΝΑΣΤΑΣΙΑ </t>
  </si>
  <si>
    <t>Μ696321</t>
  </si>
  <si>
    <t>941-908-909-910-911-912</t>
  </si>
  <si>
    <t>ΔΟΥΚΑ</t>
  </si>
  <si>
    <t>ΑΙ124229</t>
  </si>
  <si>
    <t>901-902-903-904-916-917-918-919-920-921-922-927-934-929-898-899-900-928</t>
  </si>
  <si>
    <t>ΒΑΣΙΛΤΣΟΒΑ</t>
  </si>
  <si>
    <t>ΒΙΚΤΩΡΙΑ</t>
  </si>
  <si>
    <t>ΑΕ216227</t>
  </si>
  <si>
    <t>852,5</t>
  </si>
  <si>
    <t>882,5</t>
  </si>
  <si>
    <t>ΑΒ130571</t>
  </si>
  <si>
    <t>913-931-906-908-909-910-911-912-928-929-914-933-927-907-915-932-934-939-942-941-900-899-898-930-935-940-924-923-926-916-917-918-921-922-901-902-903-904-905-938</t>
  </si>
  <si>
    <t>ΜΙΧΕΛΙΟΥΔΑΚΗ</t>
  </si>
  <si>
    <t>ΑΕ086371</t>
  </si>
  <si>
    <t>880,5</t>
  </si>
  <si>
    <t>917-920-921-919-918-916-922-901-904-903-933-934-928-908-909-910-912</t>
  </si>
  <si>
    <t>ΚΑΜΠΟΣΟΥ</t>
  </si>
  <si>
    <t>ΚΑΛΙΟΠΗ</t>
  </si>
  <si>
    <t>ΛΟΥΛΟΥΔΗΣ</t>
  </si>
  <si>
    <t>Χ386174</t>
  </si>
  <si>
    <t>923-924-940-908-909-910-911-912-939-932-938-941-942-913-926-925-915-935-933-931-929-906-905-914-928-934-927-901-902-903-904-916-917-918-919-920-921-922-898-899-900-907-930</t>
  </si>
  <si>
    <t>ΞΕΝΙΔΟΥ</t>
  </si>
  <si>
    <t>ΑΚ434372</t>
  </si>
  <si>
    <t>911-908</t>
  </si>
  <si>
    <t>ΤΑΓΚΑΛΑΚΗ</t>
  </si>
  <si>
    <t>ΑΖ521044</t>
  </si>
  <si>
    <t>920-919-921-901-917-916-904-918-934</t>
  </si>
  <si>
    <t>ΠΑΣΠΑΡΑΚΗΣ</t>
  </si>
  <si>
    <t>ΓEΩΡΓΟΣ</t>
  </si>
  <si>
    <t>ΑΖ455170</t>
  </si>
  <si>
    <t>907-902-908-909-910-911-916-917-918-919-920-921-922</t>
  </si>
  <si>
    <t>ΚΟΥΤΣΟΥΚΟΥ</t>
  </si>
  <si>
    <t>ΑΕ255567</t>
  </si>
  <si>
    <t>ΜΑΥΡΑΚΗ</t>
  </si>
  <si>
    <t>ΕΛΠIΔΑ</t>
  </si>
  <si>
    <t>ΑΕ633966</t>
  </si>
  <si>
    <t>927-904-917-918-919-920-921-916-901-903-914</t>
  </si>
  <si>
    <t>ΑΓΡΑΦΙΩΤΗ</t>
  </si>
  <si>
    <t>ΠΑΡΕΣΣΑ</t>
  </si>
  <si>
    <t>ΑΗ171861</t>
  </si>
  <si>
    <t>939-909-912-910-911-908-923-924-940</t>
  </si>
  <si>
    <t>ΜΑΡΚΟΥ</t>
  </si>
  <si>
    <t>Φ461582</t>
  </si>
  <si>
    <t>917-902-922-901-903-904-920-916-918-919-921-899-900-927-929-928-934-933-914-908-910-911-912-909-913-915-926-907-931-932</t>
  </si>
  <si>
    <t xml:space="preserve">ΔΟΥΚΑΣ </t>
  </si>
  <si>
    <t xml:space="preserve">ΓΙΑΝΝΗΣ </t>
  </si>
  <si>
    <t>ΒΑΣΙΛΑΚΟΣ</t>
  </si>
  <si>
    <t>ΑΙ634468</t>
  </si>
  <si>
    <t>ΔΗΜΑΚΟΠΟΥΛΟΥ</t>
  </si>
  <si>
    <t>Φ060756</t>
  </si>
  <si>
    <t>920-919-917-921-922-916-918-904-902-901-903</t>
  </si>
  <si>
    <t>ΜΑΡΙΑ ΕΙΡΗΝΗ</t>
  </si>
  <si>
    <t>ΑΗ464234</t>
  </si>
  <si>
    <t>907-930-941-942-910-911-908-912-909-939-927-928-933-931-932-925-926-929-938-940-903-900-899-902-901-904-923-924-916-920-921-922-917-919-918</t>
  </si>
  <si>
    <t>ΔΗΜΟΥΛΤΣΗ</t>
  </si>
  <si>
    <t>ΑΚ908969</t>
  </si>
  <si>
    <t>ΤΣΑΚΩΤΑ</t>
  </si>
  <si>
    <t>ΕΛΕΥΘΕΡΙΑ</t>
  </si>
  <si>
    <t>ΑΒ726545</t>
  </si>
  <si>
    <t>913-938-932-911-939-908-909-940-941-942-910-912-925-923-926-927-924-931-914-915-933-934-935-928-906-905-930-907-898-899-900-901-902-903-904-916-917-918-919-920-921-922-929</t>
  </si>
  <si>
    <t>ΧΑΡΙΤΙΔΗ</t>
  </si>
  <si>
    <t>ΑΝΤΙΓΟΝΗ</t>
  </si>
  <si>
    <t>ΑΖ027146</t>
  </si>
  <si>
    <t>901-902-903-904-916-917-918-919-920-921-922-931-909-910-911-912-913-914-898-899-900-925-927-929-934-939-941-942-937-928</t>
  </si>
  <si>
    <t>GIANNOS</t>
  </si>
  <si>
    <t>MARSEL-PASKAL</t>
  </si>
  <si>
    <t>874,5</t>
  </si>
  <si>
    <t>ΣΑΒΒΑΣ</t>
  </si>
  <si>
    <t>ΑΗ948271</t>
  </si>
  <si>
    <t>899-900-898-901-902-903-904-916-917-918-919-920-921-922-927-908-909-910-911-912-939-936-941-937-942-930-934-928-929-933-913-914-938</t>
  </si>
  <si>
    <t>ΚΑΣΤΡΙΝΟΥ</t>
  </si>
  <si>
    <t>ΙΦΙΓΕΝΕΙΑ</t>
  </si>
  <si>
    <t>ΑΒ420963</t>
  </si>
  <si>
    <t>722,7</t>
  </si>
  <si>
    <t>872,7</t>
  </si>
  <si>
    <t>801-784-782-781-780-779-778-814-813-800-774-773-770-768-769-783-787-786-794-796-795-793-788-792-791-790-789-785-759-758-757-760-764-765-756-754-755-752-805-772-751-753-777-776-775-803-802-928-929-933-914-911-908-909-910-912-934-926-925-918-921-917-922-920-916-919-903-901-902-904-913-900-899-927-898-907</t>
  </si>
  <si>
    <t>Π337770</t>
  </si>
  <si>
    <t>871,2</t>
  </si>
  <si>
    <t>757-759-758-764-786-787-788-794-796-789-901-903-918-921</t>
  </si>
  <si>
    <t>ΓΙΑΝΝΟΠΟΥΛΟΥ</t>
  </si>
  <si>
    <t>Ρ262356</t>
  </si>
  <si>
    <t>899-900-898-907-908-909-910-911-927-928-929-934</t>
  </si>
  <si>
    <t>ΑΡΧΟΝΤΙΔΟΥ</t>
  </si>
  <si>
    <t>ΙΣΑΑΚ</t>
  </si>
  <si>
    <t>Τ468530</t>
  </si>
  <si>
    <t>839,3</t>
  </si>
  <si>
    <t>869,3</t>
  </si>
  <si>
    <t>932-908-909-910-911-912-918-923-924-931-928-930</t>
  </si>
  <si>
    <t>Τ812213</t>
  </si>
  <si>
    <t>909-910-912-911-908-939-924-932-931</t>
  </si>
  <si>
    <t>ΡΕΒΥΘΗ</t>
  </si>
  <si>
    <t>ΑΙ521855</t>
  </si>
  <si>
    <t>904-920-916-917-918-919-921-922-927</t>
  </si>
  <si>
    <t>ΚΟΝΤΟΣ</t>
  </si>
  <si>
    <t>ΒΑΣΙΛΗΣ</t>
  </si>
  <si>
    <t>ΑΑ122077</t>
  </si>
  <si>
    <t>901-902-903-908-904-909-910-911-912-916-917-918-919-920-921-922-905-898-899-900-925-928-933-934-924-926-927-914-907-913-930</t>
  </si>
  <si>
    <t>ΓΑΡΝΑΒΟΣ</t>
  </si>
  <si>
    <t>ΑΜ506270</t>
  </si>
  <si>
    <t>930-918-901-903-904-927-917-922-919-921-920-908-911-910-909-912-898-899-900-907-928-933-914</t>
  </si>
  <si>
    <t>ΠΟΓΚΑ</t>
  </si>
  <si>
    <t>Ρ514978</t>
  </si>
  <si>
    <t>865,7</t>
  </si>
  <si>
    <t>ΑΡΧΑΒΛΑΚΗ</t>
  </si>
  <si>
    <t>ΑΒ482961</t>
  </si>
  <si>
    <t>898-899-900-901-902-903-904-905-906-907-908-909-910-911-912-913-914-915-916-917-918-919-920-921-922-923-924-925-926-927-928-929-930-931-932-933-934-935</t>
  </si>
  <si>
    <t>ΔΕΡΤΙΛΗ</t>
  </si>
  <si>
    <t>ΑΚ119778</t>
  </si>
  <si>
    <t>922-920-921-916-919-918-917-902-903-904-901</t>
  </si>
  <si>
    <t>ΤΟΣΚΑ</t>
  </si>
  <si>
    <t>ΕΥΡΟΣΥΝΗ</t>
  </si>
  <si>
    <t>ΑΙ313082</t>
  </si>
  <si>
    <t>861,3</t>
  </si>
  <si>
    <t>ΧΑΤΖΗΚΩΝΣΤΑΝΤΙΝΟΥ</t>
  </si>
  <si>
    <t>ΓΙΑΣΕΜΗ</t>
  </si>
  <si>
    <t>Τ146376</t>
  </si>
  <si>
    <t>907-917-921-922-920-919-916-918-901-902-903-927-908-909-910-911-912-913-914-915-898-899-900-923-924-925-926-928-929-930-931-932-933-934-935-938-939-940-941</t>
  </si>
  <si>
    <t>ΞΕΠΛΑΤΗ</t>
  </si>
  <si>
    <t>ΧΡΥΣΑΥΓΗ</t>
  </si>
  <si>
    <t>Φ341143</t>
  </si>
  <si>
    <t>860,5</t>
  </si>
  <si>
    <t>934-813-801-914-929-928-770-784-933-769-768-900-899</t>
  </si>
  <si>
    <t>ΒΟΥΓΟΓΙΑ</t>
  </si>
  <si>
    <t>ΑΕ920393</t>
  </si>
  <si>
    <t>859,1</t>
  </si>
  <si>
    <t>ΚΟΥΖΕΛΗ</t>
  </si>
  <si>
    <t>ΑΒ196037</t>
  </si>
  <si>
    <t>916-917-918-919-920-921-922-901-902-903-904-898-899-900</t>
  </si>
  <si>
    <t>ΒΑΜΒΑΚΙΔΟΥ</t>
  </si>
  <si>
    <t>ΒΑΡΒΑΡΑ</t>
  </si>
  <si>
    <t>ΑΒ454376</t>
  </si>
  <si>
    <t>924-923-927-925-926-928-929-933-934-898-899-900-908-909-910-911-912-913-914</t>
  </si>
  <si>
    <t>ΚΩΝΣΤΑΝΤΟΠΟΥΛΟΣ</t>
  </si>
  <si>
    <t>ΟΘΩΝΑΣ</t>
  </si>
  <si>
    <t>Χ530716</t>
  </si>
  <si>
    <t>906-914-913-916-922-925-933-934-899-900-939-932-931-938-942-929-918-919-911-903-915-917-924-928</t>
  </si>
  <si>
    <t>ΜΠΙΤΝΕΡ</t>
  </si>
  <si>
    <t>ΣΑΜΠΙΝΕ</t>
  </si>
  <si>
    <t>ΟΥΒΕ ΡΑΙΝΧΑΡΤ</t>
  </si>
  <si>
    <t>ΑΜ691615</t>
  </si>
  <si>
    <t>908-911</t>
  </si>
  <si>
    <t>ΠΑΠΑΝΑΣΤΑΣΙΟΥ</t>
  </si>
  <si>
    <t>ΣΤΥΛΙΑΝΗ</t>
  </si>
  <si>
    <t>Τ 795666</t>
  </si>
  <si>
    <t>933-928-914-929</t>
  </si>
  <si>
    <t>ΝΤΑΛΑΣ</t>
  </si>
  <si>
    <t>Χ107399</t>
  </si>
  <si>
    <t>ΤΣΟΡΜΠΑΤΖΙΔΟΥ</t>
  </si>
  <si>
    <t>ΑΗ911767</t>
  </si>
  <si>
    <t>905-906-931-907-908-909-910-911-912-913-914-915-916-917-918-919-920-921-922-923-924-925-926-927-928-929-930-932-933-934-935-898-899-900-901-902-903-904</t>
  </si>
  <si>
    <t>ΣΤΑΜΑΤΟΓΙΑΝΝΗ</t>
  </si>
  <si>
    <t>Χ017047</t>
  </si>
  <si>
    <t>918-921-903-901-916-917-920-922-902-904-919-934-927-933-914-900-899-898-928-929-939-941-935-909-910-911-912-908-906-907-915-924-923-925-926-938-940-905-936-931-930</t>
  </si>
  <si>
    <t>ΣΑΚΑΛΙΔΟΥ</t>
  </si>
  <si>
    <t>ΑΙ397910</t>
  </si>
  <si>
    <t>ΛΑΓΟΥΔΗ</t>
  </si>
  <si>
    <t>Σ715632</t>
  </si>
  <si>
    <t>916-922-920-919-918</t>
  </si>
  <si>
    <t>ΣΟΥΛΗ</t>
  </si>
  <si>
    <t>ΑΚ720141</t>
  </si>
  <si>
    <t>920-916-901-904-917-918-919-922</t>
  </si>
  <si>
    <t>ΑΜ311830</t>
  </si>
  <si>
    <t>775-776-777-880-907-881-803-802-757-758-759-760-764-765-785-796-901-902-903-904-916-917-918-919-920-921-922-780-781-782-814-908-909-910-911-912-813-934-753-754-755-756-898-899-900-772-927-768-769-770-751-752-805-929-928-801-773-774-797-798-783-913-906-812-804-806-930-886-763-809-807-931-799-923-924-933-762-932-811-925-926-800-915-771-935-905</t>
  </si>
  <si>
    <t>ΠΡΕΠΩΝΗΣ</t>
  </si>
  <si>
    <t>ΑΕ592689</t>
  </si>
  <si>
    <t>916-920-918-919-917-921-922-904-901-903-902-910-911-909-912-908-927-900-898-899-907-913-929-934-928-914-933-925-926-939-941-942-915-930-932-931-935-940-923-924-906-938</t>
  </si>
  <si>
    <t>ΧΑΡΙΚΛΕΙΑ- ΔΗΜΗΤΡΑ</t>
  </si>
  <si>
    <t>ΑΗ111954</t>
  </si>
  <si>
    <t>916-922-917-918-920-921-919-904-902-903-901-927</t>
  </si>
  <si>
    <t>ΧΑΤΖΗΠΟΛΙΖΗΣ</t>
  </si>
  <si>
    <t>Χ746584</t>
  </si>
  <si>
    <t>ΡΗΓΑΤΟΣ</t>
  </si>
  <si>
    <t>ΑΜ537654</t>
  </si>
  <si>
    <t>904-901-903-916-902-917-918-919-920</t>
  </si>
  <si>
    <t>ΓΙΑΝΝΑΚΟΠΟΥΛΟΥ</t>
  </si>
  <si>
    <t>ΑΑ089643</t>
  </si>
  <si>
    <t>854,7</t>
  </si>
  <si>
    <t>920-921-918-922-916-919-917-904-901-903-927</t>
  </si>
  <si>
    <t>ΔΑΡΒΙΛΟΠΟΥΛΟΥ</t>
  </si>
  <si>
    <t>Σ385136</t>
  </si>
  <si>
    <t>819,5</t>
  </si>
  <si>
    <t>849,5</t>
  </si>
  <si>
    <t>926-925-915-934-928-929-911-914-913-932-933-935-924-941</t>
  </si>
  <si>
    <t>ΧΑΡΑΛΑΜΠΟΠΟΥΛΟΥ</t>
  </si>
  <si>
    <t>ΑΒ522536</t>
  </si>
  <si>
    <t>849,2</t>
  </si>
  <si>
    <t>ΚΕΛΕΜΙΔΗΣ</t>
  </si>
  <si>
    <t>ΑΗ417162</t>
  </si>
  <si>
    <t>906-905-931-908-911-918-921-900-901-903-929-927-928-914-917-920-919-922-909-910-912-907-925-926-932-933-899-902-915-939-941-930-942</t>
  </si>
  <si>
    <t>ΠΙΤΣΑΡΗ</t>
  </si>
  <si>
    <t>Ρ988761</t>
  </si>
  <si>
    <t>934-928-933-899-900-929-914-908-909-910-911-912-913</t>
  </si>
  <si>
    <t>ΠΙΝΤΗ</t>
  </si>
  <si>
    <t>ΠΑΣΧΑΛΙΝΑ</t>
  </si>
  <si>
    <t>Χ492021</t>
  </si>
  <si>
    <t>698,5</t>
  </si>
  <si>
    <t>848,5</t>
  </si>
  <si>
    <t>ΑΠΟΣΤΟΛΑΚΗ</t>
  </si>
  <si>
    <t>ΣΠΥΡΙΔΟΥΛΑ</t>
  </si>
  <si>
    <t>ΑΖ130344</t>
  </si>
  <si>
    <t>917-903-904-916-920-918-922-919-902-901-921</t>
  </si>
  <si>
    <t>Θεοδωρόπουλος</t>
  </si>
  <si>
    <t>Σ371349</t>
  </si>
  <si>
    <t>899-900-898-927-916-917-918-919-920-921-922</t>
  </si>
  <si>
    <t>ΕΥΑΓΓΕΛΟΠΟΥΛΟΥ</t>
  </si>
  <si>
    <t>ΑΗ795632</t>
  </si>
  <si>
    <t>844,8</t>
  </si>
  <si>
    <t>907-908-909-910-911-913-914-916-917-918-921-925-926-927-928-929-933-934</t>
  </si>
  <si>
    <t>Σ587680</t>
  </si>
  <si>
    <t>918-919-920-901-904-903-917-921-916-922-902-927-934-929-899-898-900-914-928-933-907-909-910-908-912-925-926-930-931-932-915-911-913-906</t>
  </si>
  <si>
    <t>ΔΡΑΚΑΚΗ</t>
  </si>
  <si>
    <t>Ξ930165</t>
  </si>
  <si>
    <t>842,6</t>
  </si>
  <si>
    <t>907-908-909-910-911-912-913-914-916-917-918-919-902-904-903-898-927-928-934-929-920-921-925-926-933-935-899-900-901</t>
  </si>
  <si>
    <t>ΣΑΡΑΝΤΙΤΗ</t>
  </si>
  <si>
    <t>ΑΚ217494</t>
  </si>
  <si>
    <t>ΚΟΥΡΚΟΥΤΑ</t>
  </si>
  <si>
    <t>ΑΕ334610</t>
  </si>
  <si>
    <t>926-925-915-911-910-908-909-912-929-913-907-935-933-934-901-918-920-917-919-904-902-903-914-916-930-927-921-898-900-899-906-905-932-931-924</t>
  </si>
  <si>
    <t>ΑΗ625109</t>
  </si>
  <si>
    <t>920-901-919-916-917-903-921-918-922-902</t>
  </si>
  <si>
    <t>Χ592948</t>
  </si>
  <si>
    <t>901-902-903-904-768-769-770-916-917-918-919-920-921-922-755-758-760-761-764-765-785-786-787-788-789-790-791-792-793-794-795-796</t>
  </si>
  <si>
    <t>ΓΚΙΝΟΠΟΥΛΟΥ</t>
  </si>
  <si>
    <t>ΑΕ737387</t>
  </si>
  <si>
    <t>927-916-917-918-919-920-921-922-901-902-903-904</t>
  </si>
  <si>
    <t>ΑΡΓΥΡΙΟΥ</t>
  </si>
  <si>
    <t>ΑΙ992727</t>
  </si>
  <si>
    <t>ΑΙ692253</t>
  </si>
  <si>
    <t>833,8</t>
  </si>
  <si>
    <t>904-901-902-903-916-917-918-919-920-921-922</t>
  </si>
  <si>
    <t>ΨΩΜΑΣ</t>
  </si>
  <si>
    <t>ΑΕ174454</t>
  </si>
  <si>
    <t>911-910-912-908-909-939-924-932-928-931-929-901-902-903-904-916-917-918-919-920-921-922-907</t>
  </si>
  <si>
    <t>ΚΑΛΙΑΚΟΣ</t>
  </si>
  <si>
    <t>ΑΒ904892</t>
  </si>
  <si>
    <t>679,8</t>
  </si>
  <si>
    <t>829,8</t>
  </si>
  <si>
    <t>ΣΤΑΜΚΟΠΟΥΛΟΥ</t>
  </si>
  <si>
    <t>Ν712611</t>
  </si>
  <si>
    <t>926-925-915-935-912-908-910-911-909-928-929-924-923-913-932-933-931-934</t>
  </si>
  <si>
    <t>Χ747283</t>
  </si>
  <si>
    <t>ΜΕΛΑΜΠΙΑΝΑΚΗ</t>
  </si>
  <si>
    <t>ΑΑ374571</t>
  </si>
  <si>
    <t>828,3</t>
  </si>
  <si>
    <t>776-777-778-779-780-781-782-907-908-909-910-911-912</t>
  </si>
  <si>
    <t>ΘΕΟΦΑΝΟΥΔΗΣ</t>
  </si>
  <si>
    <t>ΔΗΜΑΚΟΣ</t>
  </si>
  <si>
    <t>ΑΗ419975</t>
  </si>
  <si>
    <t>906-941-939</t>
  </si>
  <si>
    <t>ΚΑΜΝΟΡΟΚΑ</t>
  </si>
  <si>
    <t>ΑΖ674662</t>
  </si>
  <si>
    <t>ΔΗΜΟΥΛΑΚΗ</t>
  </si>
  <si>
    <t>ΑΜ405255</t>
  </si>
  <si>
    <t>841-838-840-839-842-835-837-836-911-908-923-909-910-912</t>
  </si>
  <si>
    <t>ΤΖΗΜΙΝΟΠΟΥΛΟΥ</t>
  </si>
  <si>
    <t>ΑΗ851731</t>
  </si>
  <si>
    <t>932-908-909-910-911-912</t>
  </si>
  <si>
    <t>ΓΚΙΚΑ</t>
  </si>
  <si>
    <t>ΑΒ588718</t>
  </si>
  <si>
    <t>906-907</t>
  </si>
  <si>
    <t>ΜΑΡΑΒΕΛΑΚΗ</t>
  </si>
  <si>
    <t>ΑΖ460127</t>
  </si>
  <si>
    <t>907-930-939-940-941-942-938-909-928-925-898-927-929</t>
  </si>
  <si>
    <t>Χ681204</t>
  </si>
  <si>
    <t>901-903-902-904-916-917-918-921-922-919-920</t>
  </si>
  <si>
    <t>ΤΣΑΒΑΛΙΑ</t>
  </si>
  <si>
    <t>Ρ851323</t>
  </si>
  <si>
    <t>914-933-928-934</t>
  </si>
  <si>
    <t>ΕΡΤΕΚΟΓΛΟΥ</t>
  </si>
  <si>
    <t>ΑΝΤΩΝΙΑ-ΣΟΝΙΑ</t>
  </si>
  <si>
    <t>ΑΜ520297</t>
  </si>
  <si>
    <t>902-916-922-904-917-920-919-918-921-903-901</t>
  </si>
  <si>
    <t>ΚΑΡΑΝΑΣΤΑΣΗ</t>
  </si>
  <si>
    <t>Τ479821</t>
  </si>
  <si>
    <t>934-922-920-902-921-904-917-919-918</t>
  </si>
  <si>
    <t>ΚΟΥΛΗ</t>
  </si>
  <si>
    <t>ΑΜ383977</t>
  </si>
  <si>
    <t>935-908-909-910-911-912-929-928-925-926</t>
  </si>
  <si>
    <t>ΓΚΟΤΣΙΔΟΥ</t>
  </si>
  <si>
    <t>Χ762512</t>
  </si>
  <si>
    <t>908-909-910-912-911-924-913-932</t>
  </si>
  <si>
    <t>ΒΑΣΙΛΕΙΟΥ</t>
  </si>
  <si>
    <t>ΚΛΕΟΠΑΤΡΑ</t>
  </si>
  <si>
    <t>ΑΒ367990</t>
  </si>
  <si>
    <t>781-782-908-911-778-779-780-909-910-912-939-808-814-799-940-941-924-923-773-801-783-807-811-913-925-928-938-809-914-929-931-933-784-800-926-935-762-763-774-797-798-802-803-804-805-751-752-753-754-755-756-757-758-759-760-764-765-766-767-768-769-770-772-775-776-777-785-786-787-788-789-790-791-792-793-794-795-796-806-810-812-813-898-899-900-901-902-903-904-905-907-906-915-916-917-918-920-921-922-927-930-934-936</t>
  </si>
  <si>
    <t>ΒΙΡΓΙΝΙΑ</t>
  </si>
  <si>
    <t>ΑΗ587301</t>
  </si>
  <si>
    <t>919-916-917-921-920-918-904-903-901-922-902</t>
  </si>
  <si>
    <t>ΗΛΙΑΔΗΣ</t>
  </si>
  <si>
    <t>ΑΜ266814</t>
  </si>
  <si>
    <t>908-911-912-910-909-924-932-929</t>
  </si>
  <si>
    <t>ΠΑΠΑΘΕΟΧΑΡΗΣ</t>
  </si>
  <si>
    <t>ΑΗ623943</t>
  </si>
  <si>
    <t>815,1</t>
  </si>
  <si>
    <t>ΟΥΡΛΑΚΗ</t>
  </si>
  <si>
    <t>ΤΡΙΑΝΤΦΥΛΛΙΤΣΑ</t>
  </si>
  <si>
    <t>Φ308012</t>
  </si>
  <si>
    <t>931-913-905-938-934-933-928-927-926-925-908-909-910-911-914-912-906-929-900-899-898-932-907-919-918-917-916-920-921-922-923-924-904-903-902-901</t>
  </si>
  <si>
    <t>ΑΗ574887</t>
  </si>
  <si>
    <t>ΓΚΟΥΜΑ</t>
  </si>
  <si>
    <t xml:space="preserve">ΜΑΡΙΝΑ </t>
  </si>
  <si>
    <t>Χ365426</t>
  </si>
  <si>
    <t>843-908</t>
  </si>
  <si>
    <t>ΓΑΒΡΙΗΛΑΚΗ</t>
  </si>
  <si>
    <t>ΒΑΙΤΣΑ</t>
  </si>
  <si>
    <t>ΑΒ357335</t>
  </si>
  <si>
    <t>809,6</t>
  </si>
  <si>
    <t>910-911-912-908-909-906-924-905</t>
  </si>
  <si>
    <t>ΓΚΟΥΡΝΕΛΟΣ</t>
  </si>
  <si>
    <t>ΑΜ586844</t>
  </si>
  <si>
    <t>919-920-921-917-916-922-903-918-901-902-904</t>
  </si>
  <si>
    <t>ΣΚΑΝΔΑΛΗ</t>
  </si>
  <si>
    <t>ΑΙ167030</t>
  </si>
  <si>
    <t>808,5</t>
  </si>
  <si>
    <t>909-908-912-911-910-923-932-929-928-925-926-933-914-915-935</t>
  </si>
  <si>
    <t>ΣΤΡΑΤΑΚΗ</t>
  </si>
  <si>
    <t>ΑΗ539960</t>
  </si>
  <si>
    <t>806,3</t>
  </si>
  <si>
    <t>922-902-921-918-919-904-917-920-903-901-916</t>
  </si>
  <si>
    <t>ΑΓΓΕΛΟΠΟΥΛΟΥ</t>
  </si>
  <si>
    <t>ΑΖ776637</t>
  </si>
  <si>
    <t>933-914-928-929-934-898-899-900-901-902-903-904-905-906-907-908-909-910-911-912-913-915-916-917-918-919-920-921-922-923-924-925-926-927-930-931-932-935-939-940</t>
  </si>
  <si>
    <t>ΜΠΑΜΠΑΡΟΥΤΣΗΣ</t>
  </si>
  <si>
    <t>ΑΜ502218</t>
  </si>
  <si>
    <t>804,1</t>
  </si>
  <si>
    <t>904-903-916-917-918-919-920-921-922-902-901-927-934-908-910-911-912-909-899-900-929-907</t>
  </si>
  <si>
    <t>ΔΡΙΓΓΑ</t>
  </si>
  <si>
    <t>Σ584689</t>
  </si>
  <si>
    <t>902-903-901-917</t>
  </si>
  <si>
    <t>ΚΑΡΑΓΙΑΝΝΙΔΟΥ</t>
  </si>
  <si>
    <t>Ρ743089</t>
  </si>
  <si>
    <t>908-911-909-910-912-925-926</t>
  </si>
  <si>
    <t>ΖΟΥΓΛΑΚΗ</t>
  </si>
  <si>
    <t>ΑΝ014560</t>
  </si>
  <si>
    <t>916-917-918-919-920-921-922-901-902-903-904</t>
  </si>
  <si>
    <t>ΒΟΥΤΣΙΔΟΥ</t>
  </si>
  <si>
    <t>ΜΑΡΙΑ ΚΛΑΙΡΗ</t>
  </si>
  <si>
    <t>Φ192194</t>
  </si>
  <si>
    <t>908-909-910-911-912-939-923-924-940-925-926-935-913-915-932-930-938-933</t>
  </si>
  <si>
    <t>ΤΣΑΜΠΡΙΝΟΥ</t>
  </si>
  <si>
    <t>Χ808411</t>
  </si>
  <si>
    <t>900-899-921-904-902-922-918-917-919-901-903-916-920-912-909-910-908-911-929-939-907-930-898</t>
  </si>
  <si>
    <t>ΣΑΠΟΥΡΙΔΟΥ</t>
  </si>
  <si>
    <t>ΑΚ289443</t>
  </si>
  <si>
    <t>911-910-909-908-912-929-928</t>
  </si>
  <si>
    <t>ΤΣΙΑΡΑ</t>
  </si>
  <si>
    <t>ΑΗ797606</t>
  </si>
  <si>
    <t>928-914-934-933-929-920-919-921-902-901-903-904-911-910-909-908-917-922</t>
  </si>
  <si>
    <t>ΣΥΝΑΛΗ</t>
  </si>
  <si>
    <t>ΤΡΙΑΔΑ</t>
  </si>
  <si>
    <t>ΑΕ918529</t>
  </si>
  <si>
    <t>ΜΑΜΑΛΗ</t>
  </si>
  <si>
    <t>ΑΕ711454</t>
  </si>
  <si>
    <t>749,1</t>
  </si>
  <si>
    <t>799,1</t>
  </si>
  <si>
    <t>898-899-900</t>
  </si>
  <si>
    <t>ΣΙΔΕΡΗ</t>
  </si>
  <si>
    <t>ΑΕ497559</t>
  </si>
  <si>
    <t>794,2</t>
  </si>
  <si>
    <t>934-928-933-927-898-899-900-901-902-903-904-905-906-907-908-909-910-911-912-913-914-915-916-917-918-919-920-921-922-923-924-926-929-930-931-932-935-938-939-940-941-942</t>
  </si>
  <si>
    <t>ΤΟΥΡΚΟΧΩΡΙΤΗ</t>
  </si>
  <si>
    <t>ΜΑΝΕΣΙΑ</t>
  </si>
  <si>
    <t>ΑΙ065122</t>
  </si>
  <si>
    <t>920-916-921-917-918-919-922-903-904-901-902-927-934-898-900-899-929-933-928-914-915-913-912-911-910-909-908-907</t>
  </si>
  <si>
    <t>ΤΑΜΟΥΤΣΕΛΗΣ</t>
  </si>
  <si>
    <t>ΑΖ696790</t>
  </si>
  <si>
    <t>939-883-884-885-908-909-910-911-912-778-779-780-781-782-799-814-897-923-924-940-941-937-942</t>
  </si>
  <si>
    <t>ΓΙΑΝΝΟΠΟΥΛΟΣ</t>
  </si>
  <si>
    <t>ΑΕ544361</t>
  </si>
  <si>
    <t>787,6</t>
  </si>
  <si>
    <t>904-902-901-922-903-916-917-918-919-920-921</t>
  </si>
  <si>
    <t>ΠΑΠΑΔΗΜΗΤΡΙΟΥ</t>
  </si>
  <si>
    <t>ΑΕ835331</t>
  </si>
  <si>
    <t>786,5</t>
  </si>
  <si>
    <t>908-911-901-903-914-918-921-928-929</t>
  </si>
  <si>
    <t>ΤΣΙΟΛΑ</t>
  </si>
  <si>
    <t>Χ753048</t>
  </si>
  <si>
    <t>784,3</t>
  </si>
  <si>
    <t>912-908-909-911-910-939-942-941-940-938-925-926-928-913-929-933-934-935-915-914-907-927-923-924-932-931-916-917-918-919-920-921-922-900-901-902-903-898-899-904-930-905-906</t>
  </si>
  <si>
    <t>ΑΠΟΣΤΟΛΟΠΟΥΛΟΥ</t>
  </si>
  <si>
    <t>ΑΖ593599</t>
  </si>
  <si>
    <t>901-903-904-902-916-917-918-919-920-921-922</t>
  </si>
  <si>
    <t>ΔΗΜΗΤΡΑΚΟΠΟΥΛΟΣ</t>
  </si>
  <si>
    <t>Ν560952</t>
  </si>
  <si>
    <t>900-899-898-927-916-917-918-919-920-921-922-901-902-903-904</t>
  </si>
  <si>
    <t>ΚΑΠΛΑΝ - ΑΣΛΑΝΙΔΗ</t>
  </si>
  <si>
    <t>ΑΕ097046</t>
  </si>
  <si>
    <t>901-902-903-904-916-917-918-919-920-921-922-923</t>
  </si>
  <si>
    <t>ΜΑΚΑΡΙΑΔΟΥ</t>
  </si>
  <si>
    <t>ΑΕ494801</t>
  </si>
  <si>
    <t>775,5</t>
  </si>
  <si>
    <t>901-902-903-904-916-917-918-919-920-921-922-930-934</t>
  </si>
  <si>
    <t>ΜΠΑΚΑΤΣΕΛΟΥ</t>
  </si>
  <si>
    <t>Σ222027</t>
  </si>
  <si>
    <t>921-903-901-918</t>
  </si>
  <si>
    <t>ΠΙΠΙΛΑ</t>
  </si>
  <si>
    <t>ΑΒ862798</t>
  </si>
  <si>
    <t>774,4</t>
  </si>
  <si>
    <t>929-928-925-926-933-934-914-908-911-909-910-912-939-941-942-901-903-921-918-902-904-916-917-919-920-922-907-927</t>
  </si>
  <si>
    <t>ΚΛΟΥΡΑΣ</t>
  </si>
  <si>
    <t>ΑΚ241648</t>
  </si>
  <si>
    <t>916-917-920-921-918-901-902-903</t>
  </si>
  <si>
    <t>ΟΙΚΟΝΟΜΟΠΟΥΛΟΣ</t>
  </si>
  <si>
    <t>Λ852580</t>
  </si>
  <si>
    <t>773,3</t>
  </si>
  <si>
    <t>Ρ407117</t>
  </si>
  <si>
    <t>929-928-921-920-917-916-914-934-901-903-902-904-911-910-908-912-909-918-919-922-933-932-930-907-900-899-926-927</t>
  </si>
  <si>
    <t>ΣΤΡΕΚΛΑ</t>
  </si>
  <si>
    <t>Σ367268</t>
  </si>
  <si>
    <t>ΦΑΣΙΛΗ</t>
  </si>
  <si>
    <t>Ρ010392</t>
  </si>
  <si>
    <t>903-918-901-921-922-919-902-917-916-904-920</t>
  </si>
  <si>
    <t>ΚΑΡΑΓΚΙΟΖΙΔΟΥ</t>
  </si>
  <si>
    <t>ΑΕ875495</t>
  </si>
  <si>
    <t>906-913-905-931-932-908-911-909-910-912-924-901-903-918-921-916-917-919-920-922-928-929-933-934-927-900-898-899-907-914-915-935</t>
  </si>
  <si>
    <t>ΠΟΥΛΙΟΥ</t>
  </si>
  <si>
    <t>ΑΝΔΡΟΝΙΚΗ</t>
  </si>
  <si>
    <t>ΑΖ597395</t>
  </si>
  <si>
    <t>904-918-922-903-919-916-902-920</t>
  </si>
  <si>
    <t>ΖΑΠΑΝΤΙΩΤΗ</t>
  </si>
  <si>
    <t>Σ786538</t>
  </si>
  <si>
    <t>898-899-900-927-908-909-910-911-912</t>
  </si>
  <si>
    <t>ΜΑΣΤΟΡΑ</t>
  </si>
  <si>
    <t>ΑΚ689856</t>
  </si>
  <si>
    <t>898-927-929-899-900-908-909-910-911-912-913-914-915-916-917-918-919-904-903-902-901-920-921-922-928-926-924-925-923-930-931-932-933-905-906-935-938-939-940-941-942</t>
  </si>
  <si>
    <t>ΔΗΜΟΠΟΥΛΟΣ</t>
  </si>
  <si>
    <t>ΑΚ065357</t>
  </si>
  <si>
    <t>921-918-901-903-917-919-904-920-922-916-902-907-930-898-899-900-908-909-910-911-912</t>
  </si>
  <si>
    <t>ΒΛΟΝΤΑΚΗ</t>
  </si>
  <si>
    <t>ΑΗ099901</t>
  </si>
  <si>
    <t>920-901-902-903-904-916-917-918-919-921-922</t>
  </si>
  <si>
    <t>Σ845606</t>
  </si>
  <si>
    <t>899-900-898-927-901-902-903-904-916-917-918-919-920-921-922-914-934-909-910-911-912-908-928-929-913-907-915-933-930-935-905-906-923-924-925-926-931-932</t>
  </si>
  <si>
    <t>ΚΟΥΡΕΑΣ</t>
  </si>
  <si>
    <t>ΑΖ815206</t>
  </si>
  <si>
    <t>904-921-920-917-916-918-919-922-901-903-902-910-911-912-909-908-939-927-941-942-929-928-933-923-924-940-934-914-913-931-938-932-935-915-907-925-926-899-898-900-905-906-930</t>
  </si>
  <si>
    <t>ΣΤΕΡΓΙΟΥ</t>
  </si>
  <si>
    <t>ΑΡΧΟΝΤΙΑ</t>
  </si>
  <si>
    <t>ΑΜ483014</t>
  </si>
  <si>
    <t>934-902-903-904-901-908-909-910-911-912-917-916-918-919-920-921-922-928-898-899-900-914-927-929-933-926-925-907-923-905-906-915-930-931-932-935-938-939-941-940-942</t>
  </si>
  <si>
    <t>ΑΗ940549</t>
  </si>
  <si>
    <t>930-920-901-904-917-921-918-919-903-922-902-914-928-929-933-908-909-910-911-898-899-900-907-927</t>
  </si>
  <si>
    <t>ΑΓΑΤΖΑΝΙΑΝ</t>
  </si>
  <si>
    <t>ΑΡΜΕΝ</t>
  </si>
  <si>
    <t>ΣΙΜΟΝ</t>
  </si>
  <si>
    <t>ΑΚ580775</t>
  </si>
  <si>
    <t>920-900-921-922-917-919-916</t>
  </si>
  <si>
    <t>ΣΤΟΥΡΝΑΡΑ</t>
  </si>
  <si>
    <t>Π464714</t>
  </si>
  <si>
    <t>921-922-919-917-920-916-901-902-904-903</t>
  </si>
  <si>
    <t>ΜΑΚΡΥΝΙΚΑ</t>
  </si>
  <si>
    <t>Σ783072</t>
  </si>
  <si>
    <t>917-921-920-916-922-918-919-904-903-902-901</t>
  </si>
  <si>
    <t>ΜΑΣΤΟΡΑΣ</t>
  </si>
  <si>
    <t>Α473129</t>
  </si>
  <si>
    <t>ΚΩΝΣΤΑΝΤΙΝΙΔΗΣ</t>
  </si>
  <si>
    <t>ΑΒ159015</t>
  </si>
  <si>
    <t>898-899-900-927-901-902-903-904-916-917-918-919-920-921-922</t>
  </si>
  <si>
    <t>ΣΥΡΙΩΤΗΣ</t>
  </si>
  <si>
    <t>ΑΗ089487</t>
  </si>
  <si>
    <t>917-916-919-921-901-920</t>
  </si>
  <si>
    <t>ΚΑΛΑΜΠΑΚΙΩΤΗΣ</t>
  </si>
  <si>
    <t>ΑΖ774673</t>
  </si>
  <si>
    <t>929-928-908-909-910-911-912-933-914</t>
  </si>
  <si>
    <t>ΤΣΑΠΡΑΖΗΣ</t>
  </si>
  <si>
    <t>ΣΕΡΓΚΕΙ</t>
  </si>
  <si>
    <t>ΑΙ731808</t>
  </si>
  <si>
    <t>ΓΙΟΡΟΥΚΗ</t>
  </si>
  <si>
    <t>Σ006805</t>
  </si>
  <si>
    <t>764,5</t>
  </si>
  <si>
    <t>904-901-922-919-921-902-903-917-918-927-916-920</t>
  </si>
  <si>
    <t>ΜΠΑΛΚΟΥΡΑΣ</t>
  </si>
  <si>
    <t>ΘΩΜΑΣ-ΑΛΕΞΑΝΔΡΟΣ</t>
  </si>
  <si>
    <t>Χ986459</t>
  </si>
  <si>
    <t>732,6</t>
  </si>
  <si>
    <t>762,6</t>
  </si>
  <si>
    <t>934-933-914-928-929-913-925-926-902-901-927-921-922-919-920-910-911-908-909-903-904-917-918-898</t>
  </si>
  <si>
    <t>ΤΟΥΛΟΥΜΗΣ</t>
  </si>
  <si>
    <t>ΑΕ989498</t>
  </si>
  <si>
    <t>731,5</t>
  </si>
  <si>
    <t>761,5</t>
  </si>
  <si>
    <t>768-786-787-770-769-801-794-757-758-759-760-764-785-788-789-790-791-792-793-795-901-902-903-904-916-917-918-919-920-921-922</t>
  </si>
  <si>
    <t>ΑΖ179503</t>
  </si>
  <si>
    <t>ΧΑΤΖΗΜΑΝΩΛΗ</t>
  </si>
  <si>
    <t>Χ174801</t>
  </si>
  <si>
    <t>901-757-903-759-918-921-794-796-787-786-764</t>
  </si>
  <si>
    <t>ΒΟΥΤΣΙΔΗΣ</t>
  </si>
  <si>
    <t>ΑΑ233473</t>
  </si>
  <si>
    <t>941-939-909-911-910-908-912-902-930-903-920-904-905-907-906</t>
  </si>
  <si>
    <t>ΑΕ287053</t>
  </si>
  <si>
    <t>916-922-919-921-917-902-918-903</t>
  </si>
  <si>
    <t>ΒΕΡΑΝΟΥΔΗΣ</t>
  </si>
  <si>
    <t>ΑΚ921623</t>
  </si>
  <si>
    <t>779-780-782-783-778-814-774-773-775-777-909-910-911-912-908-907-913</t>
  </si>
  <si>
    <t>ΓΕΩΡΓΙΑΔΟΥ</t>
  </si>
  <si>
    <t>ΑΜ488062</t>
  </si>
  <si>
    <t>753,5</t>
  </si>
  <si>
    <t>929-934-914-928-933-901-903-918-921-920-922-919-917-916-904-927-930-908-911-902</t>
  </si>
  <si>
    <t>ΒΑΛΟΤΑΣΙΟΣ</t>
  </si>
  <si>
    <t>ΧΑΡΙΛΑΟΣ</t>
  </si>
  <si>
    <t>Ν825337</t>
  </si>
  <si>
    <t>918-921-922-920-919-916-917-904-901-903-933-914-928-929-934-908-910-911-912-909-898-900-899-927-907-924-923-915-925-926-932-931-935-930-940-941-942-938-902-913</t>
  </si>
  <si>
    <t>ΝΙΚΟΛΑΚΟΠΟΥΛΟΥ</t>
  </si>
  <si>
    <t>ΑΚ681234</t>
  </si>
  <si>
    <t>750,2</t>
  </si>
  <si>
    <t>922-919-921-920-917-916-918-901-902-903-904</t>
  </si>
  <si>
    <t>ΓΚΟΥΒΙΤΣΟΥ</t>
  </si>
  <si>
    <t>ΒΑΣΙΛΙΚΗ-ΜΑΡΙΑ</t>
  </si>
  <si>
    <t>Ρ789766</t>
  </si>
  <si>
    <t>898-899-900-901-915-930</t>
  </si>
  <si>
    <t>ΨΩΜΙΑΔΟΥ</t>
  </si>
  <si>
    <t>ΑΒ729170</t>
  </si>
  <si>
    <t>929-915-911-908-933-935-931-913-907-898-900-899-906-905-932-927-928-925-926-924-923-941-940-938</t>
  </si>
  <si>
    <t>ΠΡΟΚΟΠΙΟΥ</t>
  </si>
  <si>
    <t>ΑΙ694994</t>
  </si>
  <si>
    <t>904-901-916-903-918-917-921-920-919</t>
  </si>
  <si>
    <t>ΝΑΤΣΙΟΥ</t>
  </si>
  <si>
    <t>ΑΡΧΟΝΤΟΥΛΑ</t>
  </si>
  <si>
    <t>ΑΖ164531</t>
  </si>
  <si>
    <t>911-909-912-908-910-913-939-932-940</t>
  </si>
  <si>
    <t>ΑΘΑΝΑΣΙΑΔΗ</t>
  </si>
  <si>
    <t>Φ129365</t>
  </si>
  <si>
    <t>903-904-902-916-918-917-922-919-901-920-921-927</t>
  </si>
  <si>
    <t>ΚΑΡΥΠΙΔΟΥ</t>
  </si>
  <si>
    <t>ΕΛΠΙΔΑ</t>
  </si>
  <si>
    <t>ΑΗ160121</t>
  </si>
  <si>
    <t>908-909-910-911-912-923-924</t>
  </si>
  <si>
    <t>ΚΟΥΡΟΣ</t>
  </si>
  <si>
    <t>Φ007191</t>
  </si>
  <si>
    <t>916-920-917-919-922-921-918-901-902-903</t>
  </si>
  <si>
    <t>ΑΞΙΩΤΗΣ</t>
  </si>
  <si>
    <t>Χ036663</t>
  </si>
  <si>
    <t>Χ956770</t>
  </si>
  <si>
    <t>926-925-933-929-928-914-924-932-930-907-912-909-908-910-911-940-935-915-913-899-900-916-903-919-922-920-917-918-921-904-901</t>
  </si>
  <si>
    <t>ΦΩΤΑΚΗΣ</t>
  </si>
  <si>
    <t>ΑΜ603491</t>
  </si>
  <si>
    <t>918-903-921-901-927-911-908-929-928-900-934-914-920-922-916-917-919-902-904-907-910-912-933</t>
  </si>
  <si>
    <t>ΑΜΑΝΕ</t>
  </si>
  <si>
    <t>ΑΚ910850</t>
  </si>
  <si>
    <t>908-909-910-911-912-923-924-932-913-915-929-925-926</t>
  </si>
  <si>
    <t>ΚΟΚΚΑΛΗ</t>
  </si>
  <si>
    <t>Χ150437</t>
  </si>
  <si>
    <t>744,7</t>
  </si>
  <si>
    <t>903-904-919-916-917-918-920-921-922</t>
  </si>
  <si>
    <t>ΔΗΜΚΑΡΟΥ</t>
  </si>
  <si>
    <t>Χ771603</t>
  </si>
  <si>
    <t>592,9</t>
  </si>
  <si>
    <t>742,9</t>
  </si>
  <si>
    <t>941-774-773-800-814-784-805-813-925-926-783-801-907-913-914-928-929-933-934-751-752-753-754-755-756-768-769-770-772-775-776-777-802-803-898-899-900-923-924-927-931-932-935-938-936-940-762-763-766-767-771-797-798-799-807-808-809-810-811-812-804-905-906-915-778-779-780-781-782-909-910-911-912-908-939-757-758-759-760-764-765-785-786-787-788-789-790-791-792-793-794-795-796-806-901-902-903-904-916-917-918-919-920-921-922-930</t>
  </si>
  <si>
    <t>ΜΠΑΡΤΖΙΩΚΑΣ</t>
  </si>
  <si>
    <t>Ρ058577</t>
  </si>
  <si>
    <t>739,2</t>
  </si>
  <si>
    <t>933-902-904-916-917-919-920-922-914-927-928-929-934-918-921</t>
  </si>
  <si>
    <t>ΝΑΚΑΣ</t>
  </si>
  <si>
    <t>Μ548180</t>
  </si>
  <si>
    <t>900-918-921-903-898-899-904-916-917-922-930-934-927-929</t>
  </si>
  <si>
    <t>ΠΑΠΑΔΟΓΚΩΝΑ</t>
  </si>
  <si>
    <t>Ρ074709</t>
  </si>
  <si>
    <t>920-919-917-918-921-904-903-916-901-902-922</t>
  </si>
  <si>
    <t>ΣΑΡΑΝΤΙΔΗ</t>
  </si>
  <si>
    <t>ΑΚ524139</t>
  </si>
  <si>
    <t>724,9</t>
  </si>
  <si>
    <t>929-928</t>
  </si>
  <si>
    <t>ΖΩΡΤΣΟΣ</t>
  </si>
  <si>
    <t>ΑΙ513397</t>
  </si>
  <si>
    <t>574,2</t>
  </si>
  <si>
    <t>724,2</t>
  </si>
  <si>
    <t>904-920-903-921-902-917-901-918-919-922-927-898-900-912-911-910-909-908-930-907-928-929-933-914</t>
  </si>
  <si>
    <t>ΚΙΤΣΙΟΥ</t>
  </si>
  <si>
    <t>ΑΚ233761</t>
  </si>
  <si>
    <t>901-902-903-904-916-917-918-927-920-921-929-930-933-928</t>
  </si>
  <si>
    <t>ΧΡΙΣΤΟΔΟΥΛΟΥ</t>
  </si>
  <si>
    <t>ΑΒ668655</t>
  </si>
  <si>
    <t>718,3</t>
  </si>
  <si>
    <t>901-903-904-917-918-919-920-921-922-902</t>
  </si>
  <si>
    <t>ΠΑΠΑΙΩΑΝΝΟΥ</t>
  </si>
  <si>
    <t>ΑΗ244632</t>
  </si>
  <si>
    <t>898-899-900-901-902-903-904-907-908-909-910-911-912-913-914-916-917-918-919-920</t>
  </si>
  <si>
    <t>Ρ303414</t>
  </si>
  <si>
    <t>899-900-898-922-902-903-920-904-917-918-919-901-921-916</t>
  </si>
  <si>
    <t>Σ414923</t>
  </si>
  <si>
    <t>907-913-929-928-934-918-921-901-903-904-916</t>
  </si>
  <si>
    <t>ΦΑΝΑΡΙΤΗ</t>
  </si>
  <si>
    <t>ΑΚΡΙΒΗ</t>
  </si>
  <si>
    <t>ΑΖ703593</t>
  </si>
  <si>
    <t>ΜΑΓΚΛΑΡΑΣ</t>
  </si>
  <si>
    <t>ΑΖ774530</t>
  </si>
  <si>
    <t>929-930-931-934</t>
  </si>
  <si>
    <t>ΑΗ767974</t>
  </si>
  <si>
    <t>928-929-933-914-910-908-912-909-911-926-925-924-923-916-917-918-919-920-922-903-904-901-902-932-934-913-899-900-898-931-930-927-915</t>
  </si>
  <si>
    <t>ΤΣΕΚΑ</t>
  </si>
  <si>
    <t>ΣΥΛΒΑΝΑ</t>
  </si>
  <si>
    <t>ΦΩΤΗΣ</t>
  </si>
  <si>
    <t>ΑΖ568678</t>
  </si>
  <si>
    <t>902-903-917-921-820-916-901-919-922-918-904-927-936-915-907-928-934-929-933-898-899-900-911-909-910-908-912-939-937-941-942-914-913-926-925</t>
  </si>
  <si>
    <t>ΠΑΝΤΕΛΗΣ</t>
  </si>
  <si>
    <t>ΑΜ948281</t>
  </si>
  <si>
    <t>903-918-904-922-902-901-916-921-919-920-907-908-909-910-911-929-928</t>
  </si>
  <si>
    <t>ΓΑΛΑΝΟΥ</t>
  </si>
  <si>
    <t>Χ136161</t>
  </si>
  <si>
    <t>ΑΙ653969</t>
  </si>
  <si>
    <t>903-904-916-917-918-919-920-921-922-902-901</t>
  </si>
  <si>
    <t>ΓΙΑΚΕΙΜΙΔΟΥ</t>
  </si>
  <si>
    <t>Χ315857</t>
  </si>
  <si>
    <t>938-931-913-908-909-910-911-912</t>
  </si>
  <si>
    <t>ΓΚΑΡΑΝΕ</t>
  </si>
  <si>
    <t>Χ915194</t>
  </si>
  <si>
    <t>928-929-914-933-926-925-934-908-909-910-911-912-927-913-915-907-906-899-900-898-901-902-903-904-916-917-918-919-920-921-922</t>
  </si>
  <si>
    <t>ΜΠΑΡΖΟΣ</t>
  </si>
  <si>
    <t>ΑΒ537224</t>
  </si>
  <si>
    <t>901-902-903-904-920-921-922-917-919-918-916-900-899-898-928-933-929-906-905-934-927-912-911-910-909-908-939-914-907-915-926-925-913-924-923-940-938-931-932-935-941-942-930</t>
  </si>
  <si>
    <t>ΚΥΡΟΥ</t>
  </si>
  <si>
    <t>ΤΡΙΑΝΤΑΦΥΛΛΟΣ</t>
  </si>
  <si>
    <t>ΑΜ850121</t>
  </si>
  <si>
    <t>925-926-912-909-911-908-910-907-906-913-915-928-935-932-898-899-900-901-902-903-904-905-914-916-917-918-919-920-921-922-923-924-927-929-930-931-933-934</t>
  </si>
  <si>
    <t>ΚΑΛΟΓΗΡΟΥ</t>
  </si>
  <si>
    <t>ΑΜ781785</t>
  </si>
  <si>
    <t>909-908-910-911-912-928-929-925-926-898-899-900-913-914-915-933-927-934-931-932-923-924-935-916-917-918-919-920-921-922-901-902-903-904-905-906-930-907</t>
  </si>
  <si>
    <t>ΣΟΥΛΑΚΙΩΤΗ</t>
  </si>
  <si>
    <t>ΠΑΝΟΣ</t>
  </si>
  <si>
    <t>ΑΗ999098</t>
  </si>
  <si>
    <t>933-914-927-898-929-915-930-907-925-926-913-906-935-923-924-932-899-900-934-928-931-905</t>
  </si>
  <si>
    <t>ΛΙΟΥΤΑΣ</t>
  </si>
  <si>
    <t>ΑΑ252890</t>
  </si>
  <si>
    <t>909-910-911-912-923-924-940-939-913-915-928-929-933-932-931-898-899-900-905-906-914-925-926-930-935-941-942-934-907-927</t>
  </si>
  <si>
    <t>ΑΑ419581</t>
  </si>
  <si>
    <t>709,5</t>
  </si>
  <si>
    <t>ΔΗΜΟΥ</t>
  </si>
  <si>
    <t>ΑΙ809205</t>
  </si>
  <si>
    <t>708,4</t>
  </si>
  <si>
    <t>926-925-933-914-928-899-898-900-908-909-910-911-912-915-935-913-924</t>
  </si>
  <si>
    <t>ΛΥΜΠΕΡΟΠΟΥΛΟΣ</t>
  </si>
  <si>
    <t>ΑΗ541083</t>
  </si>
  <si>
    <t>705,1</t>
  </si>
  <si>
    <t>904-920-922-902-919-918-903</t>
  </si>
  <si>
    <t>ΣΙΓΟΥΡΑ</t>
  </si>
  <si>
    <t>ΑΕ324531</t>
  </si>
  <si>
    <t>929-912-909-911-910-908-904-903-902-901-921-922-917-918-919-920-925-926-934-928-933-914-924-923-913-938-932-927-907-915-941-899-900-898-931-935-906-905-930</t>
  </si>
  <si>
    <t>ΧΑΤΖΗΣ</t>
  </si>
  <si>
    <t>Χ972950</t>
  </si>
  <si>
    <t>700,7</t>
  </si>
  <si>
    <t>ΕΛΑΦΡΟΥ</t>
  </si>
  <si>
    <t xml:space="preserve">ΜΑΡΙΑ </t>
  </si>
  <si>
    <t>ΑΙ855461</t>
  </si>
  <si>
    <t>929-928-933-934-914-908-909-910-911-912-939-901-903-902-904-918-916-917-919-921-920-925-926-927-937-941-938-898-899-931-932</t>
  </si>
  <si>
    <t>ΜΠΛΑΔΕΝΟΠΟΥΛΟΥ</t>
  </si>
  <si>
    <t>ΑΖ692896</t>
  </si>
  <si>
    <t>911-908-841-837-840-836-842-838-835-909-910-912</t>
  </si>
  <si>
    <t>ΣΑΛΑΣΙΔΗ</t>
  </si>
  <si>
    <t>ΑΑ037182</t>
  </si>
  <si>
    <t>761-794-795-796-788-789-787-786-793-785-790-791-757-759-758-792-901-902-903-904-916-917-918-919-920-921-922</t>
  </si>
  <si>
    <t>ΑΡΓΟΥΔΕΛΗ</t>
  </si>
  <si>
    <t>ΑΗ557389</t>
  </si>
  <si>
    <t>694,1</t>
  </si>
  <si>
    <t>904-901-920-916-922-919-918-917-921-902-903-933-910-911-912-908-909-899-900-898-907-913-927-928-929-934-930-931</t>
  </si>
  <si>
    <t>ΚΟΥΤΡΟΥΜΠΑ</t>
  </si>
  <si>
    <t>Τ524905</t>
  </si>
  <si>
    <t>918-920-921-919-917-904-901-902-922-916-903</t>
  </si>
  <si>
    <t>ΣΟΦΟΣ</t>
  </si>
  <si>
    <t>ΑΒ145725</t>
  </si>
  <si>
    <t>909-908-910-911-912-940-941-939-923-924-925-926-913-931-938-942</t>
  </si>
  <si>
    <t>ΧΑΛΚΙΑ</t>
  </si>
  <si>
    <t>Π744600</t>
  </si>
  <si>
    <t>922-917-920-921-919-903-916-901-918-904-902</t>
  </si>
  <si>
    <t>ΑΓΓΕΛΟΠΟΥΛΟΣ</t>
  </si>
  <si>
    <t>ΑΕ772750</t>
  </si>
  <si>
    <t>901-902-919-920-903-922-916-921-927-904</t>
  </si>
  <si>
    <t>ΠΟΠΟΤΑ</t>
  </si>
  <si>
    <t>ΑΕ812303</t>
  </si>
  <si>
    <t>901-919-909-914-913-928-929-933-939-941</t>
  </si>
  <si>
    <t>ΚΟΤΖΑΜΠΑΣΗΣ</t>
  </si>
  <si>
    <t>ΑΗ478664</t>
  </si>
  <si>
    <t>ΓΑΛΙΑΔΟΥ</t>
  </si>
  <si>
    <t>900-899-911-908-909-918-921-916-920-907</t>
  </si>
  <si>
    <t>ΚΑΜΠΟΥΡΗΣ</t>
  </si>
  <si>
    <t>ΑΙ537494</t>
  </si>
  <si>
    <t>918-921-916-920-917-919-922-901-904</t>
  </si>
  <si>
    <t>ΜΠΑΚΟΓΙΑΝΝΗΣ</t>
  </si>
  <si>
    <t>Π172346</t>
  </si>
  <si>
    <t>901-903-904-916-918-920-921-922</t>
  </si>
  <si>
    <t>ΦΛΙΑΤΟΥΡΑ</t>
  </si>
  <si>
    <t>ΑΚ056423</t>
  </si>
  <si>
    <t>921-901-903-918-916-904-917-920-922-902-919-934-898-899-900-927-914-928-929-933-908-911-909-910-912-939-941-942-923-924-940-925-926-932-938-913-915-930-931-935-907-906-905</t>
  </si>
  <si>
    <t>ΟΜΟΥΡΤΖΑΝΗ</t>
  </si>
  <si>
    <t>ΑΙ675604</t>
  </si>
  <si>
    <t>665,5</t>
  </si>
  <si>
    <t>908-911-909-910-912-901-903-918-921-902-904-916-917-919-920-922-927-900-898-899-929-928-934-907-933-914-925-926</t>
  </si>
  <si>
    <t>ΧΟΡΟΜΙΔΟΥ</t>
  </si>
  <si>
    <t>Σ708389</t>
  </si>
  <si>
    <t>901-902-903-904-898-899-900-915-916-917-918-919-920-921-922-924-927-906-907-908-909-910-911-912-913-914-928-929-930-932-933-934</t>
  </si>
  <si>
    <t>ΜΟΥΣΕΛΙΜΗ</t>
  </si>
  <si>
    <t>Χ861514</t>
  </si>
  <si>
    <t>902-903-901-917-921-922-920-919-904-918-916-911-909-910-912-908-898-899-900-929-907-927</t>
  </si>
  <si>
    <t>ΧΡΙΣΤΟΠΟΥΛΟΣ</t>
  </si>
  <si>
    <t>ΑΙ694597</t>
  </si>
  <si>
    <t>634,7</t>
  </si>
  <si>
    <t>664,7</t>
  </si>
  <si>
    <t>902-917-901-919-920-916-921-922-904-903-918</t>
  </si>
  <si>
    <t>ΜΑΥΡΟΠΟΥΛΟΥ</t>
  </si>
  <si>
    <t>Χ844866</t>
  </si>
  <si>
    <t>913-934-924-900-901-903-908-911-914-918-921-927-928-929-932-898-899-902-904-907-909-910-912-915-916-917-919-920-922-923-925-926-933-935-931-930-941-939-938</t>
  </si>
  <si>
    <t>ΜΑΤΣΟΥΚΑ</t>
  </si>
  <si>
    <t>Π832503</t>
  </si>
  <si>
    <t>916-917-918-903-902-919-920-921-922-901-900-899-898-934-908-909-910-911-912-927-933-932-929-928-926-925-923-924-915-931-935-914-913-906-905-907-930-938-939-940-942</t>
  </si>
  <si>
    <t>ΜΕΣΙΑΚΑΡΗ</t>
  </si>
  <si>
    <t>ΑΗ284111</t>
  </si>
  <si>
    <t>914-933-928-929-934-932-927-924-898-900-908-911</t>
  </si>
  <si>
    <t>ΜΑΡΚΑΚΗΣ</t>
  </si>
  <si>
    <t>Ρ075602</t>
  </si>
  <si>
    <t>934-921-913-918-903-927-928-929-901-900-933-904-916-919-911-908-939-941-920-907</t>
  </si>
  <si>
    <t>ΣΤΑΘΟΠΟΥΛΟΥ</t>
  </si>
  <si>
    <t>ΑΒ042532</t>
  </si>
  <si>
    <t>901-902-903-904-916-917-918-919-920-921-922-927-900-899-898</t>
  </si>
  <si>
    <t>ΒΑΓΙΑΝΟΥ</t>
  </si>
  <si>
    <t>ΜΑΝΤΑΛΕΝΑ</t>
  </si>
  <si>
    <t>ΑΗ043924</t>
  </si>
  <si>
    <t>903-901-902-904-916-921-922-917-919-920</t>
  </si>
  <si>
    <t>ΚΑΛΦΟΥΝΤΖΟΣ</t>
  </si>
  <si>
    <t>Ρ 775896</t>
  </si>
  <si>
    <t>906-914-927-928-929-932-934-900-913-924</t>
  </si>
  <si>
    <t>ΜΑΚΚΑ</t>
  </si>
  <si>
    <t>Φ239386</t>
  </si>
  <si>
    <t>901-902-903-904-917-916-918-920-919-921-922-934-929-933-898-899-900-914-927-928</t>
  </si>
  <si>
    <t>ΣΠΙΝΘΟΥΡΑΚΗΣ</t>
  </si>
  <si>
    <t>ΑΖ546143</t>
  </si>
  <si>
    <t>899-900-901-902-903-904-907-908-909-910-911-912-914-916-917-918-919-920-921-922-925-926-927-928-929-933-934-939-941-942</t>
  </si>
  <si>
    <t>BENETH</t>
  </si>
  <si>
    <t>ΑΕ542377</t>
  </si>
  <si>
    <t>920-901-904-917-918-919-922-921-916-903-902</t>
  </si>
  <si>
    <t>ΛΙΟΛΙΟΥ</t>
  </si>
  <si>
    <t>ΑΗ614437</t>
  </si>
  <si>
    <t>901-920-902-903-904-921-922-917-916-918-919</t>
  </si>
  <si>
    <t>ΜΠΕΛΙΤΣΗ</t>
  </si>
  <si>
    <t>Χ283604</t>
  </si>
  <si>
    <t>920-916-921-904-901-917-918-919-922</t>
  </si>
  <si>
    <t>ΝΤΑΝΤΑΜΗ</t>
  </si>
  <si>
    <t>ΑΜ616851</t>
  </si>
  <si>
    <t>920-918-901-903-921-916-917-922-904-919-902-907-929-928-933-914-934-927-899-900-898-908-910-911-912-909-913-925-926</t>
  </si>
  <si>
    <t>Χ879543</t>
  </si>
  <si>
    <t>910-908-911-909-912-939-915-932-940-923-924-913-926-925-938-931-928-906-914-933-905-929-941-942-935-934-901-903-917-920-919-916-918-921-922-902-904-898-899-900-927-907-930</t>
  </si>
  <si>
    <t>ΧΟΥΡΜΟΥΖΙΟΣ</t>
  </si>
  <si>
    <t>ΔΟΡΥΛΑΙΟΣ</t>
  </si>
  <si>
    <t>ΑΚ941052</t>
  </si>
  <si>
    <t>908-911-933-934-929-928-914-900-901-903</t>
  </si>
  <si>
    <t>ΑΝΔΡΙΤΣΟΠΟΥΛΟΥ</t>
  </si>
  <si>
    <t>ΑΕ302278</t>
  </si>
  <si>
    <t>920-917-921-919-918-916-904-922-903-901</t>
  </si>
  <si>
    <t>ΜΑΓΚΛΗ</t>
  </si>
  <si>
    <t>ΑΝΔΡΙΑΝΑ</t>
  </si>
  <si>
    <t>ΑΒ020433</t>
  </si>
  <si>
    <t>901-917-916-904-918-921-920-922-919-903-902-927-898-899-900-933-929</t>
  </si>
  <si>
    <t>ΠΕΡΒΟΛΑΡΗΣ</t>
  </si>
  <si>
    <t>ΑΑ362083</t>
  </si>
  <si>
    <t>911-910-908-909-912-904-903-917-922-920</t>
  </si>
  <si>
    <t>ΜΠΑΡΤΖΗ</t>
  </si>
  <si>
    <t>ΒΛΑΣΙΟΣ</t>
  </si>
  <si>
    <t>Φ282494</t>
  </si>
  <si>
    <t>654,5</t>
  </si>
  <si>
    <t>927-751-752-816-765-764-785-786-787-788-789-790-791-792-793-794-795-796-916-917-918-919-920-921-922-815-757-758-759-760-761-820-821-901-902-903-904-929</t>
  </si>
  <si>
    <t>ΘΩΜΟΠΟΥΛΟΥ</t>
  </si>
  <si>
    <t>ΠΗΝΕΛΟΠΗ</t>
  </si>
  <si>
    <t>ΑΚ113947</t>
  </si>
  <si>
    <t>921-918-901-903-922-920-916-904-917-919-902</t>
  </si>
  <si>
    <t>ΚΩΝΣΤΑΝΤΟΠΟΥΛΟΥ</t>
  </si>
  <si>
    <t>Χ692722</t>
  </si>
  <si>
    <t>786-787-759-764-765-785-757-758-788-789-791-794-795-796-916-917-919-921-922</t>
  </si>
  <si>
    <t>ΜΠΕΡΔΕΝΗ</t>
  </si>
  <si>
    <t>Ρ794869</t>
  </si>
  <si>
    <t>899-898-900-927-921-922-902-919-918-917-916</t>
  </si>
  <si>
    <t>ΠΑΠΙΑΣ</t>
  </si>
  <si>
    <t>ΑΜ150547</t>
  </si>
  <si>
    <t>902-920-917-921-904-918-919-901-903-916-914-933-928-905</t>
  </si>
  <si>
    <t>ΚΑΤΤΗ</t>
  </si>
  <si>
    <t>ΑΕ732462</t>
  </si>
  <si>
    <t>927-920-921-919-917-916-922</t>
  </si>
  <si>
    <t>ΣΙΔΕΡΑΚΗ</t>
  </si>
  <si>
    <t>ΑΜ042493</t>
  </si>
  <si>
    <t>ΜΑΚΡΗΣ</t>
  </si>
  <si>
    <t>ΝΕΚΤΑΡΙΟΣ</t>
  </si>
  <si>
    <t>ΑΒ990447</t>
  </si>
  <si>
    <t>903-901-916-902-918</t>
  </si>
  <si>
    <t>ΤΖΟΥΒΑΛΕΚΑ</t>
  </si>
  <si>
    <t>ΜΙΛΤΙΑΔΗΣ</t>
  </si>
  <si>
    <t>Φ288570</t>
  </si>
  <si>
    <t>928-929-933-914-912-909-910-908-911-939-941-934-926-925-915-924-923-940-932-913-938-931-906-921-920-919-918-917-916-904-903-901-899-900-898-927-907-935-930</t>
  </si>
  <si>
    <t>ΒΛΑΧΑΚΗ</t>
  </si>
  <si>
    <t>ΝΑΥΣΙΚΑ</t>
  </si>
  <si>
    <t>Σ058519</t>
  </si>
  <si>
    <t>901-902-903-917-919-920-921-922-914-933-928-934-929-908-909-910-911-912-939-941-942-930-907</t>
  </si>
  <si>
    <t>ΜΑΥΡΕΑΣ</t>
  </si>
  <si>
    <t>ΑΑ122202</t>
  </si>
  <si>
    <t>906-932-925-935-940-941-942-905-924-923-926-938-907-913-939-930-911-910-909-908-912-915-929-928-927-933-934-914-931-900-899-898-901-902-903-904-916-917-918-919-920-921-922</t>
  </si>
  <si>
    <t>ΑΚΡΙΤΙΔΟΥ</t>
  </si>
  <si>
    <t>ΓΙΑΝΝΑ</t>
  </si>
  <si>
    <t>Φ227331</t>
  </si>
  <si>
    <t>913-938-932</t>
  </si>
  <si>
    <t>ΙΩΑΚΕΙΜ</t>
  </si>
  <si>
    <t>ΑΗ638848</t>
  </si>
  <si>
    <t>901-902-903-904-916-917-918-919-920-921-922-927-898-899-900-934-915-908-909-910-911-912-907-914-925-926-928-929-930-931-932-933-935-906-913</t>
  </si>
  <si>
    <t>ΜΠΟΚΑΡΗ</t>
  </si>
  <si>
    <t>ΑΕ980657</t>
  </si>
  <si>
    <t>917-921-918-916-919-920-922-904-903-901-902</t>
  </si>
  <si>
    <t>ΘΗΛΥΖΑΣ</t>
  </si>
  <si>
    <t>ΑΑ348738</t>
  </si>
  <si>
    <t>769-768-770-901-902-903-904-916-917-918-919-920-921-922-755-758-759-760-761-764-765-785-786-787-788-789-790-791-792-793-794-795-796</t>
  </si>
  <si>
    <t>ΠΑΠΑΔΑΤΟΣ</t>
  </si>
  <si>
    <t>ΖΩΗΣ</t>
  </si>
  <si>
    <t>Ρ655466</t>
  </si>
  <si>
    <t>621,5</t>
  </si>
  <si>
    <t>904-918-916-921-922-920-917-919-901-902-903</t>
  </si>
  <si>
    <t>ΔΑΓΛΑ</t>
  </si>
  <si>
    <t>Χ013584</t>
  </si>
  <si>
    <t>577,5</t>
  </si>
  <si>
    <t>607,5</t>
  </si>
  <si>
    <t>916-904-918-920-921-917-919-903-901</t>
  </si>
  <si>
    <t>ΒΕΛΙΓΡΑΝΤΗΣ</t>
  </si>
  <si>
    <t>ΑΒ482963</t>
  </si>
  <si>
    <t>ΚΑΖΑΚΟΣ</t>
  </si>
  <si>
    <t>ΑΙ006858</t>
  </si>
  <si>
    <t>916-921-922-918-917-919-904-903-920-901</t>
  </si>
  <si>
    <t>ΜΑΤΣΟΥΚΑΣ</t>
  </si>
  <si>
    <t>Ρ665990</t>
  </si>
  <si>
    <t>902-922-904-916-918-921-920-903-917-919-901</t>
  </si>
  <si>
    <t>ΦΑΛΙΑΓΚΑ</t>
  </si>
  <si>
    <t>ΑΜΑΛΙΑ</t>
  </si>
  <si>
    <t>ΑΙ322858</t>
  </si>
  <si>
    <t>898-899-900-901-902-903-914-905-906-907-908-909-910-911-912-913-915-916-917-918-919-920-921-922-923-924-925-926-927-928-929-930-931-932-933-934-935-938-939-940-941</t>
  </si>
  <si>
    <t>ΣΧΟΙΝΟΧΩΡΙΤΗΣ</t>
  </si>
  <si>
    <t>ΑΑ119200</t>
  </si>
  <si>
    <t>ΤΟΥΤΖΑΡΑΚΗ</t>
  </si>
  <si>
    <t>ΑΚ686238</t>
  </si>
  <si>
    <t>919-920-922-921-917-918-916-903-904-902-901</t>
  </si>
  <si>
    <t>ΚΑΡΑΦΛΟΥ</t>
  </si>
  <si>
    <t>Σ813908</t>
  </si>
  <si>
    <t>899-900</t>
  </si>
  <si>
    <t>ΠΑΠΑΝΤΩΝΙΟΥ</t>
  </si>
  <si>
    <t>ΑΚ817541</t>
  </si>
  <si>
    <t>920-916-904-901-917-918-921-922-907</t>
  </si>
  <si>
    <t>ΜΙΧΑΛΟΥΤΣΟΥ</t>
  </si>
  <si>
    <t>ΣΟΦΙΑ ΕΥΑ</t>
  </si>
  <si>
    <t>Χ532717</t>
  </si>
  <si>
    <t>901-902-903-904-916-917-918-919-920-921-922-898-899-927-900-934-928-908-910-911-907-929-930</t>
  </si>
  <si>
    <t>ΤΡΙΑΝΤΑΦΥΛΛΟΠΟΥΛΟΥ</t>
  </si>
  <si>
    <t>ΑΙ049461</t>
  </si>
  <si>
    <t>922-919-920-921-918-916-917-901-904-903-902</t>
  </si>
  <si>
    <t>ΓΙΑΝΝΑΡΗ</t>
  </si>
  <si>
    <t>Φ037352</t>
  </si>
  <si>
    <t>ΑΖ043719</t>
  </si>
  <si>
    <t>916-901-902-903-904-917-918-919-920-921-922-927-933-898-899-900-928-907-908-909-910-911-912-915-913-914-923-924-925-926-929-930-931-932-934-935-905</t>
  </si>
  <si>
    <t>ΑΝΑΣΤΑΣΟΠΟΥΛΟΣ</t>
  </si>
  <si>
    <t>ΣΤΑΥΡ</t>
  </si>
  <si>
    <t>Χ056958</t>
  </si>
  <si>
    <t>903-921-917-918-916-920-902-922-919-901-904-927</t>
  </si>
  <si>
    <t>ΠΑΠΑΣΤΕΡΓΙΟΥ</t>
  </si>
  <si>
    <t>Χ890223</t>
  </si>
  <si>
    <t>925-926-908-909-910-911-912-928-933-929-907-914-913-898-899-900-901-902-903-904-916-917-918-919-920-921-922-927-934</t>
  </si>
  <si>
    <t>ΚΟΥΤΣΟΥΛΙΑΣ</t>
  </si>
  <si>
    <t>Φ348158</t>
  </si>
  <si>
    <t>900-901-903-906-908-911-914-918-921-927-928-929-932-934</t>
  </si>
  <si>
    <t>ΜΠΑΛΤΖΟΠΟΥΛΟΣ</t>
  </si>
  <si>
    <t>ΑΑ406149</t>
  </si>
  <si>
    <t>924-923-940-941-942-913-912-911-910-909-908-929-932-935-928-931-926-927-933-934-930-914-915-898-899-900-907-905-906-901-902-903-904-916-917-918-919-921-922</t>
  </si>
  <si>
    <t>ΑΑ039621</t>
  </si>
  <si>
    <t>918-916-917-919-920-921-922-901-902-903-904-908-911-914-927-928-929-930-933-934-915-909-910-912-907-924-923</t>
  </si>
  <si>
    <t>ΡΗΓΑ</t>
  </si>
  <si>
    <t>ΑΗ710695</t>
  </si>
  <si>
    <t>934-924-913-898-899-900-917-918-921-919-920-922-916-903-901-904-902-927-930-908-911-909-910-912-928-933-915-914-907-941-942-923-940-931-932-935-905-906</t>
  </si>
  <si>
    <t>ΖΗΣΑΚΗ</t>
  </si>
  <si>
    <t>ΣΜΑΡΑΓΔΑ</t>
  </si>
  <si>
    <t>ΑΖ067136</t>
  </si>
  <si>
    <t>ΓΟΓΟΒΙΤΗΣ</t>
  </si>
  <si>
    <t>ΑΓΑΘΟΚΛΗΣ</t>
  </si>
  <si>
    <t>ΑΙ185289</t>
  </si>
  <si>
    <t>908-909-910-911-912-928-933-914-925-926-929-907-901-902-903-904-916-917-918-919-920-921-922-934-927-898-899-900</t>
  </si>
  <si>
    <t>ΚΕΦΑΛΑΣ</t>
  </si>
  <si>
    <t>ΑΛΚΙΒΙΑΔΗΣ</t>
  </si>
  <si>
    <t>ΑΙ335826</t>
  </si>
  <si>
    <t>915-926-925-935-908-911-914-929-928-934-932-900-901-903-918-921-927-906-939-910-912-909-933-923-931-940-899-898-904-916-917-919-920-922-902-907-905</t>
  </si>
  <si>
    <t>ΒΑΖΗ</t>
  </si>
  <si>
    <t>ΑΙ305337</t>
  </si>
  <si>
    <t>ΣΟΥΛΤΟΓΙΑΝΝΗΣ</t>
  </si>
  <si>
    <t>ΑΚ328655</t>
  </si>
  <si>
    <t>586,3</t>
  </si>
  <si>
    <t>909-910-911-912-908</t>
  </si>
  <si>
    <t>ΑΒ666485</t>
  </si>
  <si>
    <t>917-919-922-921-916-901-903-904-918-920</t>
  </si>
  <si>
    <t>ΑΛΒΑΝΟΣ</t>
  </si>
  <si>
    <t>ΝΑΟΥΜ</t>
  </si>
  <si>
    <t>ΑΙ462125</t>
  </si>
  <si>
    <t>918-921-903-901-916-919-922-920-907-926</t>
  </si>
  <si>
    <t>ΝΤΑΛΛΑ</t>
  </si>
  <si>
    <t>ΑΒ267173</t>
  </si>
  <si>
    <t>921-918-916-917-919-920-922-901-903-904</t>
  </si>
  <si>
    <t>ΣΙΑΤΗ</t>
  </si>
  <si>
    <t>ΦΡΑΓΚΙΣΚΑ</t>
  </si>
  <si>
    <t>ΑΑ303914</t>
  </si>
  <si>
    <t>898-899-900-908-909-910-911-912-939-901-902-903-904-916-917-918-919-920-921-922-927-930-929-907-913-915-928-933-914-934-923-924-932-931-925-926-938-940-935</t>
  </si>
  <si>
    <t>ΡΟΥΣΚΕΤΟΥ</t>
  </si>
  <si>
    <t>Χ100704</t>
  </si>
  <si>
    <t>898-899-900-901-902-903-904-907-908-909-910-911-912-914-916-917-918-919-920-921-922-925-926-927-928-929-933-934-939-941-942</t>
  </si>
  <si>
    <t>ΚΑΡΑΝΑΣΟΣ</t>
  </si>
  <si>
    <t>ΑΒ498160</t>
  </si>
  <si>
    <t>904-918-922-901-902-903-917-919-921-920-916-934</t>
  </si>
  <si>
    <t>ΣΑΜΑΡΑΣ</t>
  </si>
  <si>
    <t>ΑΒ247934</t>
  </si>
  <si>
    <t>919-917-920-922-921-902-903-904-901-916-918</t>
  </si>
  <si>
    <t>ΤΣΑΝΤΟΠΟΥΛΟΥ</t>
  </si>
  <si>
    <t>ΣΩΤΗΡΙΑ</t>
  </si>
  <si>
    <t>ΑΜ755014</t>
  </si>
  <si>
    <t>901-902-903-904-916-922-917-918-919-920-921-898-899-900-939-933-941-942-929-928-927-914-907-913-915-923-924-940-925-926</t>
  </si>
  <si>
    <t>ΒΑΓΓΕΛΗΣ</t>
  </si>
  <si>
    <t>ΑΒ806284</t>
  </si>
  <si>
    <t>781-778-779-780-782-908-909-910-911-912-939-785-786-787-788-789-790-791-792-793-794-795-796-916-917-918-919-920-921-922-757-758-759-760-901-902-903-904-764-765-762-800-925-926-797-933-801-928-784-914-915-753-754-755-756-898-899-900-773-774-811-932-799-923-924-940-798-935-814-937-941-942-783-913-808-763-938-929-770-768-769-927-807-931-809-766-767-905-906-813-934-771-751-752-772-805-775-776-777-907-812-804-936-810-802-803-806-930</t>
  </si>
  <si>
    <t>ΤΡΙΜΜΗΣ</t>
  </si>
  <si>
    <t>Ρ043672</t>
  </si>
  <si>
    <t>916-920-919-922-921-918-903-901-902-904</t>
  </si>
  <si>
    <t>ΤΣΙΡΙΓΩΤΗΣ</t>
  </si>
  <si>
    <t>ΑΖ536078</t>
  </si>
  <si>
    <t>916-920-922-918-919-921-917-904-903-901-902</t>
  </si>
  <si>
    <t>ΚΥΡΙΑΚΟΥ</t>
  </si>
  <si>
    <t>ΘΩΜ</t>
  </si>
  <si>
    <t>Χ595500</t>
  </si>
  <si>
    <t>900-903-901-921-917-918-919-920-916-904-927-929-928-907-908-909-910-911-912-934</t>
  </si>
  <si>
    <t>ΝΙΚΗΦΟΡΟΣ</t>
  </si>
  <si>
    <t>Ρ709511</t>
  </si>
  <si>
    <t>904-922-921-920-919-917-916-918-902-901-903</t>
  </si>
  <si>
    <t>ΠΡΑΞΙΤΕΛΟΥΣ</t>
  </si>
  <si>
    <t>ΑΗ997427</t>
  </si>
  <si>
    <t>927-918-917-919-922-921-920-916-904-901-899-902-903-898-900-907-934-929-909-910-911-912-908-939-930-932-906-933-928-924-923-940-914-913-925-926-931-938-935-941-905-942</t>
  </si>
  <si>
    <t>ΜΑΡΓΑΡΙΤΑ</t>
  </si>
  <si>
    <t>ΑΙ756206</t>
  </si>
  <si>
    <t>898-899-900-927-901-902-903-904-919-916-917-918-920-921-922-934-908-909-910-911-912-913-928-930-929-907-914-915-925-926-931-933-935-932-923-924-905-906</t>
  </si>
  <si>
    <t>ΓΑΣΠΑΡΗ</t>
  </si>
  <si>
    <t>ΑΙ143180</t>
  </si>
  <si>
    <t>Σ130129</t>
  </si>
  <si>
    <t>898-899-900-901-902-903-904-907-908-909-910-911-912-913-914-916-917-918-919-920-921-922-924-925-926-927-928-929-931-933-934-939-940-941-942</t>
  </si>
  <si>
    <t>ΚΑΛΗΜΕΡΗ</t>
  </si>
  <si>
    <t>ΑΚ872395</t>
  </si>
  <si>
    <t>911-909-908-912-910-925-939-940-942-928-941-931-926-938-913-914-915-923-924-929-933-916-917-901-902-903-904-898-899-900-905-906-907-927-918-919-920-921-922</t>
  </si>
  <si>
    <t>ΜΑΝΟΥ</t>
  </si>
  <si>
    <t>ΑΚ412405</t>
  </si>
  <si>
    <t>901-902-904-907-908-909-910-911-912-914-916-917-918-919-920-921-922-925-926-928-933-903</t>
  </si>
  <si>
    <t>ΑΑ083046</t>
  </si>
  <si>
    <t>904-901-920-921-916-917-918-919-922-902-903</t>
  </si>
  <si>
    <t>ΣΑΡΑΚΑΤΣΙΑΝΟΥ</t>
  </si>
  <si>
    <t>ΑΗ741734</t>
  </si>
  <si>
    <t>911-909-910-908-912-902-903-904-901-916-917-918-919-920-921-922-899-900-913-928-931-933-927-907-915-932-934-898-906-905-914-926-925-929-930-935-924-923-938-939-941-942-940-937-936</t>
  </si>
  <si>
    <t>ΣΥΓΚΟΥΝΑΣ</t>
  </si>
  <si>
    <t>ΑΕ755371</t>
  </si>
  <si>
    <t>934-929-928-914-900-927-911-908-921-918-903-901-907-925-926-933-898-899-909-910-912-917-916-919-920-922-904-902-924-906-913-939-941-935-915-931-932-938-930-905-923-940-942</t>
  </si>
  <si>
    <t>ΜΟΥΖΑΚΑ</t>
  </si>
  <si>
    <t>ΑΚ810874</t>
  </si>
  <si>
    <t>ΚΩΝΣΤΑΝΤΙΝΟΥ</t>
  </si>
  <si>
    <t>Χ951059</t>
  </si>
  <si>
    <t>906-905-912-908-911-909-910-923-920-921-918-919-922-917-916-903-901-902-932</t>
  </si>
  <si>
    <t>ΡΩΤΑ</t>
  </si>
  <si>
    <t>ΑΒ210578</t>
  </si>
  <si>
    <t>903-901-918-921-927-900-934-928-929-914-908-911-932-906-902-904-916-917-919-922-920-898-899-930-915-925-926-933-931-935-907-909-910-912-905-923</t>
  </si>
  <si>
    <t>ΑΤΜΑΤΣΙΔΟΥ</t>
  </si>
  <si>
    <t>ΑΖ150950</t>
  </si>
  <si>
    <t>908-911-910-912-909-924-923-913-914</t>
  </si>
  <si>
    <t>ΓΚΑΖΕΠΗΣ</t>
  </si>
  <si>
    <t>ΑΖ158419</t>
  </si>
  <si>
    <t>910-911-909-908-912-913-923-924-929-928-932-907-906-931-905-915-914-933-927-925-926-938-939-940-941-942-916-917-918-919-920-921-922-901-902-903-904-898-899-900-934-935</t>
  </si>
  <si>
    <t>ΑΥΓΕΡΙΝΑΚΟΣ</t>
  </si>
  <si>
    <t>ΛΟΥΚΑΣ</t>
  </si>
  <si>
    <t>ΑΖ593726</t>
  </si>
  <si>
    <t>ΒΕΡΓΟΥΛΗΣ</t>
  </si>
  <si>
    <t>ΑΗ084179</t>
  </si>
  <si>
    <t>918-921-901</t>
  </si>
  <si>
    <t>ΧΡΕΒΑΤΙΔΟΥ</t>
  </si>
  <si>
    <t>Φ469213</t>
  </si>
  <si>
    <t>926-925-915-907-930-929-933-928</t>
  </si>
  <si>
    <t>ΑΙ772367</t>
  </si>
  <si>
    <t>ΘΩΜΑΪΔΗ</t>
  </si>
  <si>
    <t>ΕΥΡΩΠΗ</t>
  </si>
  <si>
    <t>ΑΑ238204</t>
  </si>
  <si>
    <t>ΤΕΜΠΟΝΕΡΑΣ</t>
  </si>
  <si>
    <t>ΠΑΝΑΓΙΩΤΗΣ-ΚΩΝΣΤΑΝΤΙΝΟΣ</t>
  </si>
  <si>
    <t>ΑΕ220762</t>
  </si>
  <si>
    <t>544,5</t>
  </si>
  <si>
    <t>753-754-755-756-892-927-900-899-898</t>
  </si>
  <si>
    <t>ΕΞΗΝΤΑΒΕΛΩΝΗΣ</t>
  </si>
  <si>
    <t>ΑΒ792189</t>
  </si>
  <si>
    <t>921-918-903-920-922-919-917-902-916-904-901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</si>
  <si>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</si>
  <si>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</si>
  <si>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</si>
  <si>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</si>
  <si>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</si>
  <si>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</si>
  <si>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</si>
  <si>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</si>
  <si>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</si>
  <si>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</si>
  <si>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11:ΚΩΔΙΚΟΣ ΕΝΤΟΠΙΟΤΗΤΑΣ (8 ΨΥΧΙΑΤΡΙΚΕΣ ΔΟΜΕΣ, ΕΚΑ - 50% ΑΝΔΡΩΝ)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</si>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</sst>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25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7677</v>
      </c>
      <c r="C8" t="s">
        <v>13</v>
      </c>
      <c r="D8" t="s">
        <v>14</v>
      </c>
      <c r="E8" t="s">
        <v>15</v>
      </c>
      <c r="F8" t="s">
        <v>16</v>
      </c>
      <c r="G8" t="str">
        <f>"00002311"</f>
        <v>00002311</v>
      </c>
      <c r="H8">
        <v>1089</v>
      </c>
      <c r="I8">
        <v>150</v>
      </c>
      <c r="J8">
        <v>70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T8">
        <v>0</v>
      </c>
      <c r="U8">
        <v>1309</v>
      </c>
    </row>
    <row r="9" spans="1:21" x14ac:dyDescent="0.25">
      <c r="H9" t="s">
        <v>17</v>
      </c>
    </row>
    <row r="10" spans="1:21" x14ac:dyDescent="0.25">
      <c r="A10">
        <v>2</v>
      </c>
      <c r="B10">
        <v>6640</v>
      </c>
      <c r="C10" t="s">
        <v>18</v>
      </c>
      <c r="D10" t="s">
        <v>15</v>
      </c>
      <c r="E10" t="s">
        <v>19</v>
      </c>
      <c r="F10" t="s">
        <v>20</v>
      </c>
      <c r="G10" t="str">
        <f>"201511011835"</f>
        <v>201511011835</v>
      </c>
      <c r="H10">
        <v>1100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T10">
        <v>0</v>
      </c>
      <c r="U10">
        <v>1280</v>
      </c>
    </row>
    <row r="11" spans="1:21" x14ac:dyDescent="0.25">
      <c r="H11" t="s">
        <v>21</v>
      </c>
    </row>
    <row r="12" spans="1:21" x14ac:dyDescent="0.25">
      <c r="A12">
        <v>3</v>
      </c>
      <c r="B12">
        <v>8636</v>
      </c>
      <c r="C12" t="s">
        <v>22</v>
      </c>
      <c r="D12" t="s">
        <v>23</v>
      </c>
      <c r="E12" t="s">
        <v>15</v>
      </c>
      <c r="F12" t="s">
        <v>24</v>
      </c>
      <c r="G12" t="str">
        <f>"201511031293"</f>
        <v>201511031293</v>
      </c>
      <c r="H12">
        <v>1100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T12">
        <v>0</v>
      </c>
      <c r="U12">
        <v>1280</v>
      </c>
    </row>
    <row r="13" spans="1:21" x14ac:dyDescent="0.25">
      <c r="H13" t="s">
        <v>25</v>
      </c>
    </row>
    <row r="14" spans="1:21" x14ac:dyDescent="0.25">
      <c r="A14">
        <v>4</v>
      </c>
      <c r="B14">
        <v>215</v>
      </c>
      <c r="C14" t="s">
        <v>26</v>
      </c>
      <c r="D14" t="s">
        <v>27</v>
      </c>
      <c r="E14" t="s">
        <v>28</v>
      </c>
      <c r="F14" t="s">
        <v>29</v>
      </c>
      <c r="G14" t="str">
        <f>"201511034671"</f>
        <v>201511034671</v>
      </c>
      <c r="H14">
        <v>1100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T14">
        <v>0</v>
      </c>
      <c r="U14">
        <v>1250</v>
      </c>
    </row>
    <row r="15" spans="1:21" x14ac:dyDescent="0.25">
      <c r="H15" t="s">
        <v>30</v>
      </c>
    </row>
    <row r="16" spans="1:21" x14ac:dyDescent="0.25">
      <c r="A16">
        <v>5</v>
      </c>
      <c r="B16">
        <v>215</v>
      </c>
      <c r="C16" t="s">
        <v>26</v>
      </c>
      <c r="D16" t="s">
        <v>27</v>
      </c>
      <c r="E16" t="s">
        <v>28</v>
      </c>
      <c r="F16" t="s">
        <v>29</v>
      </c>
      <c r="G16" t="str">
        <f>"201511034671"</f>
        <v>201511034671</v>
      </c>
      <c r="H16">
        <v>1100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6</v>
      </c>
      <c r="S16">
        <v>906</v>
      </c>
      <c r="T16">
        <v>0</v>
      </c>
      <c r="U16">
        <v>1250</v>
      </c>
    </row>
    <row r="17" spans="1:21" x14ac:dyDescent="0.25">
      <c r="H17" t="s">
        <v>30</v>
      </c>
    </row>
    <row r="18" spans="1:21" x14ac:dyDescent="0.25">
      <c r="A18">
        <v>6</v>
      </c>
      <c r="B18">
        <v>1334</v>
      </c>
      <c r="C18" t="s">
        <v>31</v>
      </c>
      <c r="D18" t="s">
        <v>32</v>
      </c>
      <c r="E18" t="s">
        <v>33</v>
      </c>
      <c r="F18" t="s">
        <v>34</v>
      </c>
      <c r="G18" t="str">
        <f>"201102000067"</f>
        <v>201102000067</v>
      </c>
      <c r="H18">
        <v>1100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T18">
        <v>0</v>
      </c>
      <c r="U18">
        <v>1250</v>
      </c>
    </row>
    <row r="19" spans="1:21" x14ac:dyDescent="0.25">
      <c r="H19" t="s">
        <v>35</v>
      </c>
    </row>
    <row r="20" spans="1:21" x14ac:dyDescent="0.25">
      <c r="A20">
        <v>7</v>
      </c>
      <c r="B20">
        <v>9804</v>
      </c>
      <c r="C20" t="s">
        <v>36</v>
      </c>
      <c r="D20" t="s">
        <v>37</v>
      </c>
      <c r="E20" t="s">
        <v>38</v>
      </c>
      <c r="F20" t="s">
        <v>39</v>
      </c>
      <c r="G20" t="str">
        <f>"201511033901"</f>
        <v>201511033901</v>
      </c>
      <c r="H20">
        <v>1100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T20">
        <v>0</v>
      </c>
      <c r="U20">
        <v>1250</v>
      </c>
    </row>
    <row r="21" spans="1:21" x14ac:dyDescent="0.25">
      <c r="H21" t="s">
        <v>40</v>
      </c>
    </row>
    <row r="22" spans="1:21" x14ac:dyDescent="0.25">
      <c r="A22">
        <v>8</v>
      </c>
      <c r="B22">
        <v>3976</v>
      </c>
      <c r="C22" t="s">
        <v>41</v>
      </c>
      <c r="D22" t="s">
        <v>42</v>
      </c>
      <c r="E22" t="s">
        <v>43</v>
      </c>
      <c r="F22" t="s">
        <v>44</v>
      </c>
      <c r="G22" t="str">
        <f>"201511041642"</f>
        <v>201511041642</v>
      </c>
      <c r="H22">
        <v>1100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T22">
        <v>0</v>
      </c>
      <c r="U22">
        <v>1250</v>
      </c>
    </row>
    <row r="23" spans="1:21" x14ac:dyDescent="0.25">
      <c r="H23" t="s">
        <v>45</v>
      </c>
    </row>
    <row r="24" spans="1:21" x14ac:dyDescent="0.25">
      <c r="A24">
        <v>9</v>
      </c>
      <c r="B24">
        <v>2733</v>
      </c>
      <c r="C24" t="s">
        <v>46</v>
      </c>
      <c r="D24" t="s">
        <v>47</v>
      </c>
      <c r="E24" t="s">
        <v>48</v>
      </c>
      <c r="F24" t="s">
        <v>49</v>
      </c>
      <c r="G24" t="str">
        <f>"201511017418"</f>
        <v>201511017418</v>
      </c>
      <c r="H24" t="s">
        <v>50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T24">
        <v>0</v>
      </c>
      <c r="U24" t="s">
        <v>51</v>
      </c>
    </row>
    <row r="25" spans="1:21" x14ac:dyDescent="0.25">
      <c r="H25" t="s">
        <v>52</v>
      </c>
    </row>
    <row r="26" spans="1:21" x14ac:dyDescent="0.25">
      <c r="A26">
        <v>10</v>
      </c>
      <c r="B26">
        <v>6724</v>
      </c>
      <c r="C26" t="s">
        <v>53</v>
      </c>
      <c r="D26" t="s">
        <v>54</v>
      </c>
      <c r="E26" t="s">
        <v>55</v>
      </c>
      <c r="F26" t="s">
        <v>56</v>
      </c>
      <c r="G26" t="str">
        <f>"201510003185"</f>
        <v>201510003185</v>
      </c>
      <c r="H26" t="s">
        <v>50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T26">
        <v>0</v>
      </c>
      <c r="U26" t="s">
        <v>51</v>
      </c>
    </row>
    <row r="27" spans="1:21" x14ac:dyDescent="0.25">
      <c r="H27" t="s">
        <v>57</v>
      </c>
    </row>
    <row r="28" spans="1:21" x14ac:dyDescent="0.25">
      <c r="A28">
        <v>11</v>
      </c>
      <c r="B28">
        <v>7879</v>
      </c>
      <c r="C28" t="s">
        <v>58</v>
      </c>
      <c r="D28" t="s">
        <v>59</v>
      </c>
      <c r="E28" t="s">
        <v>33</v>
      </c>
      <c r="F28" t="s">
        <v>60</v>
      </c>
      <c r="G28" t="str">
        <f>"00073126"</f>
        <v>00073126</v>
      </c>
      <c r="H28" t="s">
        <v>61</v>
      </c>
      <c r="I28">
        <v>150</v>
      </c>
      <c r="J28">
        <v>30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T28">
        <v>0</v>
      </c>
      <c r="U28" t="s">
        <v>62</v>
      </c>
    </row>
    <row r="29" spans="1:21" x14ac:dyDescent="0.25">
      <c r="H29" t="s">
        <v>63</v>
      </c>
    </row>
    <row r="30" spans="1:21" x14ac:dyDescent="0.25">
      <c r="A30">
        <v>12</v>
      </c>
      <c r="B30">
        <v>3569</v>
      </c>
      <c r="C30" t="s">
        <v>64</v>
      </c>
      <c r="D30" t="s">
        <v>65</v>
      </c>
      <c r="E30" t="s">
        <v>66</v>
      </c>
      <c r="F30" t="s">
        <v>67</v>
      </c>
      <c r="G30" t="str">
        <f>"201511004529"</f>
        <v>201511004529</v>
      </c>
      <c r="H30" t="s">
        <v>68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T30">
        <v>0</v>
      </c>
      <c r="U30" t="s">
        <v>69</v>
      </c>
    </row>
    <row r="31" spans="1:21" x14ac:dyDescent="0.25">
      <c r="H31" t="s">
        <v>70</v>
      </c>
    </row>
    <row r="32" spans="1:21" x14ac:dyDescent="0.25">
      <c r="A32">
        <v>13</v>
      </c>
      <c r="B32">
        <v>4479</v>
      </c>
      <c r="C32" t="s">
        <v>71</v>
      </c>
      <c r="D32" t="s">
        <v>72</v>
      </c>
      <c r="E32" t="s">
        <v>73</v>
      </c>
      <c r="F32" t="s">
        <v>74</v>
      </c>
      <c r="G32" t="str">
        <f>"201511026256"</f>
        <v>201511026256</v>
      </c>
      <c r="H32" t="s">
        <v>75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T32">
        <v>0</v>
      </c>
      <c r="U32" t="s">
        <v>76</v>
      </c>
    </row>
    <row r="33" spans="1:21" x14ac:dyDescent="0.25">
      <c r="H33" t="s">
        <v>77</v>
      </c>
    </row>
    <row r="34" spans="1:21" x14ac:dyDescent="0.25">
      <c r="A34">
        <v>14</v>
      </c>
      <c r="B34">
        <v>6218</v>
      </c>
      <c r="C34" t="s">
        <v>78</v>
      </c>
      <c r="D34" t="s">
        <v>65</v>
      </c>
      <c r="E34" t="s">
        <v>79</v>
      </c>
      <c r="F34" t="s">
        <v>80</v>
      </c>
      <c r="G34" t="str">
        <f>"201510003456"</f>
        <v>201510003456</v>
      </c>
      <c r="H34">
        <v>1078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T34">
        <v>0</v>
      </c>
      <c r="U34">
        <v>1228</v>
      </c>
    </row>
    <row r="35" spans="1:21" x14ac:dyDescent="0.25">
      <c r="H35" t="s">
        <v>81</v>
      </c>
    </row>
    <row r="36" spans="1:21" x14ac:dyDescent="0.25">
      <c r="A36">
        <v>15</v>
      </c>
      <c r="B36">
        <v>3231</v>
      </c>
      <c r="C36" t="s">
        <v>82</v>
      </c>
      <c r="D36" t="s">
        <v>83</v>
      </c>
      <c r="E36" t="s">
        <v>84</v>
      </c>
      <c r="F36" t="s">
        <v>85</v>
      </c>
      <c r="G36" t="str">
        <f>"201511027203"</f>
        <v>201511027203</v>
      </c>
      <c r="H36">
        <v>1045</v>
      </c>
      <c r="I36">
        <v>150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T36">
        <v>0</v>
      </c>
      <c r="U36">
        <v>1225</v>
      </c>
    </row>
    <row r="37" spans="1:21" x14ac:dyDescent="0.25">
      <c r="H37" t="s">
        <v>86</v>
      </c>
    </row>
    <row r="38" spans="1:21" x14ac:dyDescent="0.25">
      <c r="A38">
        <v>16</v>
      </c>
      <c r="B38">
        <v>1966</v>
      </c>
      <c r="C38" t="s">
        <v>87</v>
      </c>
      <c r="D38" t="s">
        <v>88</v>
      </c>
      <c r="E38" t="s">
        <v>89</v>
      </c>
      <c r="F38" t="s">
        <v>90</v>
      </c>
      <c r="G38" t="str">
        <f>"00046505"</f>
        <v>00046505</v>
      </c>
      <c r="H38" t="s">
        <v>91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T38">
        <v>0</v>
      </c>
      <c r="U38" t="s">
        <v>92</v>
      </c>
    </row>
    <row r="39" spans="1:21" x14ac:dyDescent="0.25">
      <c r="H39" t="s">
        <v>93</v>
      </c>
    </row>
    <row r="40" spans="1:21" x14ac:dyDescent="0.25">
      <c r="A40">
        <v>17</v>
      </c>
      <c r="B40">
        <v>7708</v>
      </c>
      <c r="C40" t="s">
        <v>94</v>
      </c>
      <c r="D40" t="s">
        <v>95</v>
      </c>
      <c r="E40" t="s">
        <v>19</v>
      </c>
      <c r="F40" t="s">
        <v>96</v>
      </c>
      <c r="G40" t="str">
        <f>"201511029023"</f>
        <v>201511029023</v>
      </c>
      <c r="H40" t="s">
        <v>97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T40">
        <v>0</v>
      </c>
      <c r="U40" t="s">
        <v>98</v>
      </c>
    </row>
    <row r="41" spans="1:21" x14ac:dyDescent="0.25">
      <c r="H41" t="s">
        <v>99</v>
      </c>
    </row>
    <row r="42" spans="1:21" x14ac:dyDescent="0.25">
      <c r="A42">
        <v>18</v>
      </c>
      <c r="B42">
        <v>2142</v>
      </c>
      <c r="C42" t="s">
        <v>100</v>
      </c>
      <c r="D42" t="s">
        <v>101</v>
      </c>
      <c r="E42" t="s">
        <v>102</v>
      </c>
      <c r="F42" t="s">
        <v>103</v>
      </c>
      <c r="G42" t="str">
        <f>"201511036377"</f>
        <v>201511036377</v>
      </c>
      <c r="H42">
        <v>1034</v>
      </c>
      <c r="I42">
        <v>150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T42">
        <v>0</v>
      </c>
      <c r="U42">
        <v>1214</v>
      </c>
    </row>
    <row r="43" spans="1:21" x14ac:dyDescent="0.25">
      <c r="H43" t="s">
        <v>104</v>
      </c>
    </row>
    <row r="44" spans="1:21" x14ac:dyDescent="0.25">
      <c r="A44">
        <v>19</v>
      </c>
      <c r="B44">
        <v>1340</v>
      </c>
      <c r="C44" t="s">
        <v>105</v>
      </c>
      <c r="D44" t="s">
        <v>106</v>
      </c>
      <c r="E44" t="s">
        <v>107</v>
      </c>
      <c r="F44" t="s">
        <v>108</v>
      </c>
      <c r="G44" t="str">
        <f>"00075032"</f>
        <v>00075032</v>
      </c>
      <c r="H44" t="s">
        <v>109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T44">
        <v>0</v>
      </c>
      <c r="U44" t="s">
        <v>110</v>
      </c>
    </row>
    <row r="45" spans="1:21" x14ac:dyDescent="0.25">
      <c r="H45" t="s">
        <v>111</v>
      </c>
    </row>
    <row r="46" spans="1:21" x14ac:dyDescent="0.25">
      <c r="A46">
        <v>20</v>
      </c>
      <c r="B46">
        <v>1296</v>
      </c>
      <c r="C46" t="s">
        <v>112</v>
      </c>
      <c r="D46" t="s">
        <v>113</v>
      </c>
      <c r="E46" t="s">
        <v>114</v>
      </c>
      <c r="F46" t="s">
        <v>115</v>
      </c>
      <c r="G46" t="str">
        <f>"201512004957"</f>
        <v>201512004957</v>
      </c>
      <c r="H46" t="s">
        <v>116</v>
      </c>
      <c r="I46">
        <v>150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T46">
        <v>0</v>
      </c>
      <c r="U46" t="s">
        <v>117</v>
      </c>
    </row>
    <row r="47" spans="1:21" x14ac:dyDescent="0.25">
      <c r="H47" t="s">
        <v>118</v>
      </c>
    </row>
    <row r="48" spans="1:21" x14ac:dyDescent="0.25">
      <c r="A48">
        <v>21</v>
      </c>
      <c r="B48">
        <v>3025</v>
      </c>
      <c r="C48" t="s">
        <v>119</v>
      </c>
      <c r="D48" t="s">
        <v>19</v>
      </c>
      <c r="E48" t="s">
        <v>66</v>
      </c>
      <c r="F48" t="s">
        <v>120</v>
      </c>
      <c r="G48" t="str">
        <f>"201510004419"</f>
        <v>201510004419</v>
      </c>
      <c r="H48">
        <v>1056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T48">
        <v>0</v>
      </c>
      <c r="U48">
        <v>1206</v>
      </c>
    </row>
    <row r="49" spans="1:21" x14ac:dyDescent="0.25">
      <c r="H49" t="s">
        <v>121</v>
      </c>
    </row>
    <row r="50" spans="1:21" x14ac:dyDescent="0.25">
      <c r="A50">
        <v>22</v>
      </c>
      <c r="B50">
        <v>6885</v>
      </c>
      <c r="C50" t="s">
        <v>122</v>
      </c>
      <c r="D50" t="s">
        <v>123</v>
      </c>
      <c r="E50" t="s">
        <v>124</v>
      </c>
      <c r="F50" t="s">
        <v>125</v>
      </c>
      <c r="G50" t="str">
        <f>"201511042778"</f>
        <v>201511042778</v>
      </c>
      <c r="H50" t="s">
        <v>126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T50">
        <v>2</v>
      </c>
      <c r="U50" t="s">
        <v>127</v>
      </c>
    </row>
    <row r="51" spans="1:21" x14ac:dyDescent="0.25">
      <c r="H51">
        <v>929</v>
      </c>
    </row>
    <row r="52" spans="1:21" x14ac:dyDescent="0.25">
      <c r="A52">
        <v>23</v>
      </c>
      <c r="B52">
        <v>5553</v>
      </c>
      <c r="C52" t="s">
        <v>128</v>
      </c>
      <c r="D52" t="s">
        <v>129</v>
      </c>
      <c r="E52" t="s">
        <v>130</v>
      </c>
      <c r="F52" t="s">
        <v>131</v>
      </c>
      <c r="G52" t="str">
        <f>"00012913"</f>
        <v>00012913</v>
      </c>
      <c r="H52" t="s">
        <v>126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T52">
        <v>0</v>
      </c>
      <c r="U52" t="s">
        <v>127</v>
      </c>
    </row>
    <row r="53" spans="1:21" x14ac:dyDescent="0.25">
      <c r="H53" t="s">
        <v>132</v>
      </c>
    </row>
    <row r="54" spans="1:21" x14ac:dyDescent="0.25">
      <c r="A54">
        <v>24</v>
      </c>
      <c r="B54">
        <v>4298</v>
      </c>
      <c r="C54" t="s">
        <v>133</v>
      </c>
      <c r="D54" t="s">
        <v>134</v>
      </c>
      <c r="E54" t="s">
        <v>135</v>
      </c>
      <c r="F54" t="s">
        <v>136</v>
      </c>
      <c r="G54" t="str">
        <f>"200810000768"</f>
        <v>200810000768</v>
      </c>
      <c r="H54">
        <v>1100</v>
      </c>
      <c r="I54">
        <v>0</v>
      </c>
      <c r="J54">
        <v>30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70</v>
      </c>
      <c r="T54">
        <v>0</v>
      </c>
      <c r="U54">
        <v>1200</v>
      </c>
    </row>
    <row r="55" spans="1:21" x14ac:dyDescent="0.25">
      <c r="H55" t="s">
        <v>137</v>
      </c>
    </row>
    <row r="56" spans="1:21" x14ac:dyDescent="0.25">
      <c r="A56">
        <v>25</v>
      </c>
      <c r="B56">
        <v>6571</v>
      </c>
      <c r="C56" t="s">
        <v>138</v>
      </c>
      <c r="D56" t="s">
        <v>139</v>
      </c>
      <c r="E56" t="s">
        <v>140</v>
      </c>
      <c r="F56" t="s">
        <v>141</v>
      </c>
      <c r="G56" t="str">
        <f>"00074604"</f>
        <v>00074604</v>
      </c>
      <c r="H56" t="s">
        <v>142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T56">
        <v>0</v>
      </c>
      <c r="U56" t="s">
        <v>143</v>
      </c>
    </row>
    <row r="57" spans="1:21" x14ac:dyDescent="0.25">
      <c r="H57" t="s">
        <v>144</v>
      </c>
    </row>
    <row r="58" spans="1:21" x14ac:dyDescent="0.25">
      <c r="A58">
        <v>26</v>
      </c>
      <c r="B58">
        <v>878</v>
      </c>
      <c r="C58" t="s">
        <v>145</v>
      </c>
      <c r="D58" t="s">
        <v>23</v>
      </c>
      <c r="E58" t="s">
        <v>79</v>
      </c>
      <c r="F58" t="s">
        <v>146</v>
      </c>
      <c r="G58" t="str">
        <f>"201511006919"</f>
        <v>201511006919</v>
      </c>
      <c r="H58">
        <v>1045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T58">
        <v>2</v>
      </c>
      <c r="U58">
        <v>1195</v>
      </c>
    </row>
    <row r="59" spans="1:21" x14ac:dyDescent="0.25">
      <c r="H59" t="s">
        <v>147</v>
      </c>
    </row>
    <row r="60" spans="1:21" x14ac:dyDescent="0.25">
      <c r="A60">
        <v>27</v>
      </c>
      <c r="B60">
        <v>782</v>
      </c>
      <c r="C60" t="s">
        <v>148</v>
      </c>
      <c r="D60" t="s">
        <v>149</v>
      </c>
      <c r="E60" t="s">
        <v>150</v>
      </c>
      <c r="F60" t="s">
        <v>151</v>
      </c>
      <c r="G60" t="str">
        <f>"201512000873"</f>
        <v>201512000873</v>
      </c>
      <c r="H60">
        <v>1045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T60">
        <v>0</v>
      </c>
      <c r="U60">
        <v>1195</v>
      </c>
    </row>
    <row r="61" spans="1:21" x14ac:dyDescent="0.25">
      <c r="H61" t="s">
        <v>152</v>
      </c>
    </row>
    <row r="62" spans="1:21" x14ac:dyDescent="0.25">
      <c r="A62">
        <v>28</v>
      </c>
      <c r="B62">
        <v>3201</v>
      </c>
      <c r="C62" t="s">
        <v>153</v>
      </c>
      <c r="D62" t="s">
        <v>154</v>
      </c>
      <c r="E62" t="s">
        <v>79</v>
      </c>
      <c r="F62" t="s">
        <v>155</v>
      </c>
      <c r="G62" t="str">
        <f>"201511026165"</f>
        <v>201511026165</v>
      </c>
      <c r="H62">
        <v>1045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T62">
        <v>0</v>
      </c>
      <c r="U62">
        <v>1195</v>
      </c>
    </row>
    <row r="63" spans="1:21" x14ac:dyDescent="0.25">
      <c r="H63" t="s">
        <v>156</v>
      </c>
    </row>
    <row r="64" spans="1:21" x14ac:dyDescent="0.25">
      <c r="A64">
        <v>29</v>
      </c>
      <c r="B64">
        <v>3219</v>
      </c>
      <c r="C64" t="s">
        <v>157</v>
      </c>
      <c r="D64" t="s">
        <v>140</v>
      </c>
      <c r="E64" t="s">
        <v>158</v>
      </c>
      <c r="F64" t="s">
        <v>159</v>
      </c>
      <c r="G64" t="str">
        <f>"201512002238"</f>
        <v>201512002238</v>
      </c>
      <c r="H64">
        <v>1045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T64">
        <v>0</v>
      </c>
      <c r="U64">
        <v>1195</v>
      </c>
    </row>
    <row r="65" spans="1:21" x14ac:dyDescent="0.25">
      <c r="H65" t="s">
        <v>160</v>
      </c>
    </row>
    <row r="66" spans="1:21" x14ac:dyDescent="0.25">
      <c r="A66">
        <v>30</v>
      </c>
      <c r="B66">
        <v>665</v>
      </c>
      <c r="C66" t="s">
        <v>161</v>
      </c>
      <c r="D66" t="s">
        <v>162</v>
      </c>
      <c r="E66" t="s">
        <v>15</v>
      </c>
      <c r="F66" t="s">
        <v>163</v>
      </c>
      <c r="G66" t="str">
        <f>"201511004503"</f>
        <v>201511004503</v>
      </c>
      <c r="H66">
        <v>1045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T66">
        <v>0</v>
      </c>
      <c r="U66">
        <v>1195</v>
      </c>
    </row>
    <row r="67" spans="1:21" x14ac:dyDescent="0.25">
      <c r="H67" t="s">
        <v>164</v>
      </c>
    </row>
    <row r="68" spans="1:21" x14ac:dyDescent="0.25">
      <c r="A68">
        <v>31</v>
      </c>
      <c r="B68">
        <v>7013</v>
      </c>
      <c r="C68" t="s">
        <v>165</v>
      </c>
      <c r="D68" t="s">
        <v>166</v>
      </c>
      <c r="E68" t="s">
        <v>167</v>
      </c>
      <c r="F68" t="s">
        <v>168</v>
      </c>
      <c r="G68" t="str">
        <f>"00045588"</f>
        <v>00045588</v>
      </c>
      <c r="H68">
        <v>1045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T68">
        <v>0</v>
      </c>
      <c r="U68">
        <v>1195</v>
      </c>
    </row>
    <row r="69" spans="1:21" x14ac:dyDescent="0.25">
      <c r="H69" t="s">
        <v>169</v>
      </c>
    </row>
    <row r="70" spans="1:21" x14ac:dyDescent="0.25">
      <c r="A70">
        <v>32</v>
      </c>
      <c r="B70">
        <v>1901</v>
      </c>
      <c r="C70" t="s">
        <v>170</v>
      </c>
      <c r="D70" t="s">
        <v>33</v>
      </c>
      <c r="E70" t="s">
        <v>43</v>
      </c>
      <c r="F70" t="s">
        <v>171</v>
      </c>
      <c r="G70" t="str">
        <f>"00041649"</f>
        <v>00041649</v>
      </c>
      <c r="H70">
        <v>1045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T70">
        <v>0</v>
      </c>
      <c r="U70">
        <v>1195</v>
      </c>
    </row>
    <row r="71" spans="1:21" x14ac:dyDescent="0.25">
      <c r="H71">
        <v>934</v>
      </c>
    </row>
    <row r="72" spans="1:21" x14ac:dyDescent="0.25">
      <c r="A72">
        <v>33</v>
      </c>
      <c r="B72">
        <v>9732</v>
      </c>
      <c r="C72" t="s">
        <v>172</v>
      </c>
      <c r="D72" t="s">
        <v>173</v>
      </c>
      <c r="E72" t="s">
        <v>174</v>
      </c>
      <c r="F72" t="s">
        <v>175</v>
      </c>
      <c r="G72" t="str">
        <f>"201511043404"</f>
        <v>201511043404</v>
      </c>
      <c r="H72">
        <v>1045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T72">
        <v>1</v>
      </c>
      <c r="U72">
        <v>1195</v>
      </c>
    </row>
    <row r="73" spans="1:21" x14ac:dyDescent="0.25">
      <c r="H73" t="s">
        <v>176</v>
      </c>
    </row>
    <row r="74" spans="1:21" x14ac:dyDescent="0.25">
      <c r="A74">
        <v>34</v>
      </c>
      <c r="B74">
        <v>10289</v>
      </c>
      <c r="C74" t="s">
        <v>177</v>
      </c>
      <c r="D74" t="s">
        <v>178</v>
      </c>
      <c r="E74" t="s">
        <v>167</v>
      </c>
      <c r="F74" t="s">
        <v>179</v>
      </c>
      <c r="G74" t="str">
        <f>"201511032918"</f>
        <v>201511032918</v>
      </c>
      <c r="H74">
        <v>1045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T74">
        <v>1</v>
      </c>
      <c r="U74">
        <v>1195</v>
      </c>
    </row>
    <row r="75" spans="1:21" x14ac:dyDescent="0.25">
      <c r="H75" t="s">
        <v>180</v>
      </c>
    </row>
    <row r="76" spans="1:21" x14ac:dyDescent="0.25">
      <c r="A76">
        <v>35</v>
      </c>
      <c r="B76">
        <v>7651</v>
      </c>
      <c r="C76" t="s">
        <v>181</v>
      </c>
      <c r="D76" t="s">
        <v>114</v>
      </c>
      <c r="E76" t="s">
        <v>182</v>
      </c>
      <c r="F76" t="s">
        <v>183</v>
      </c>
      <c r="G76" t="str">
        <f>"200801009107"</f>
        <v>200801009107</v>
      </c>
      <c r="H76" t="s">
        <v>50</v>
      </c>
      <c r="I76">
        <v>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70</v>
      </c>
      <c r="T76">
        <v>0</v>
      </c>
      <c r="U76" t="s">
        <v>184</v>
      </c>
    </row>
    <row r="77" spans="1:21" x14ac:dyDescent="0.25">
      <c r="H77" t="s">
        <v>185</v>
      </c>
    </row>
    <row r="78" spans="1:21" x14ac:dyDescent="0.25">
      <c r="A78">
        <v>36</v>
      </c>
      <c r="B78">
        <v>7944</v>
      </c>
      <c r="C78" t="s">
        <v>186</v>
      </c>
      <c r="D78" t="s">
        <v>187</v>
      </c>
      <c r="E78" t="s">
        <v>188</v>
      </c>
      <c r="F78" t="s">
        <v>189</v>
      </c>
      <c r="G78" t="str">
        <f>"201511013676"</f>
        <v>201511013676</v>
      </c>
      <c r="H78" t="s">
        <v>190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T78">
        <v>0</v>
      </c>
      <c r="U78" t="s">
        <v>191</v>
      </c>
    </row>
    <row r="79" spans="1:21" x14ac:dyDescent="0.25">
      <c r="H79" t="s">
        <v>192</v>
      </c>
    </row>
    <row r="80" spans="1:21" x14ac:dyDescent="0.25">
      <c r="A80">
        <v>37</v>
      </c>
      <c r="B80">
        <v>3195</v>
      </c>
      <c r="C80" t="s">
        <v>193</v>
      </c>
      <c r="D80" t="s">
        <v>194</v>
      </c>
      <c r="E80" t="s">
        <v>195</v>
      </c>
      <c r="F80" t="s">
        <v>196</v>
      </c>
      <c r="G80" t="str">
        <f>"201511028377"</f>
        <v>201511028377</v>
      </c>
      <c r="H80">
        <v>1023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T80">
        <v>0</v>
      </c>
      <c r="U80">
        <v>1173</v>
      </c>
    </row>
    <row r="81" spans="1:21" x14ac:dyDescent="0.25">
      <c r="H81" t="s">
        <v>197</v>
      </c>
    </row>
    <row r="82" spans="1:21" x14ac:dyDescent="0.25">
      <c r="A82">
        <v>38</v>
      </c>
      <c r="B82">
        <v>8379</v>
      </c>
      <c r="C82" t="s">
        <v>198</v>
      </c>
      <c r="D82" t="s">
        <v>199</v>
      </c>
      <c r="E82" t="s">
        <v>28</v>
      </c>
      <c r="F82" t="s">
        <v>200</v>
      </c>
      <c r="G82" t="str">
        <f>"00017329"</f>
        <v>00017329</v>
      </c>
      <c r="H82">
        <v>1100</v>
      </c>
      <c r="I82">
        <v>0</v>
      </c>
      <c r="J82">
        <v>70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T82">
        <v>0</v>
      </c>
      <c r="U82">
        <v>1170</v>
      </c>
    </row>
    <row r="83" spans="1:21" x14ac:dyDescent="0.25">
      <c r="H83" t="s">
        <v>201</v>
      </c>
    </row>
    <row r="84" spans="1:21" x14ac:dyDescent="0.25">
      <c r="A84">
        <v>39</v>
      </c>
      <c r="B84">
        <v>513</v>
      </c>
      <c r="C84" t="s">
        <v>202</v>
      </c>
      <c r="D84" t="s">
        <v>203</v>
      </c>
      <c r="E84" t="s">
        <v>15</v>
      </c>
      <c r="F84" t="s">
        <v>204</v>
      </c>
      <c r="G84" t="str">
        <f>"201511012955"</f>
        <v>201511012955</v>
      </c>
      <c r="H84">
        <v>990</v>
      </c>
      <c r="I84">
        <v>150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T84">
        <v>0</v>
      </c>
      <c r="U84">
        <v>1170</v>
      </c>
    </row>
    <row r="85" spans="1:21" x14ac:dyDescent="0.25">
      <c r="H85" t="s">
        <v>205</v>
      </c>
    </row>
    <row r="86" spans="1:21" x14ac:dyDescent="0.25">
      <c r="A86">
        <v>40</v>
      </c>
      <c r="B86">
        <v>1252</v>
      </c>
      <c r="C86" t="s">
        <v>206</v>
      </c>
      <c r="D86" t="s">
        <v>178</v>
      </c>
      <c r="E86" t="s">
        <v>207</v>
      </c>
      <c r="F86" t="s">
        <v>208</v>
      </c>
      <c r="G86" t="str">
        <f>"201408000004"</f>
        <v>201408000004</v>
      </c>
      <c r="H86">
        <v>990</v>
      </c>
      <c r="I86">
        <v>150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T86">
        <v>0</v>
      </c>
      <c r="U86">
        <v>1170</v>
      </c>
    </row>
    <row r="87" spans="1:21" x14ac:dyDescent="0.25">
      <c r="H87" t="s">
        <v>209</v>
      </c>
    </row>
    <row r="88" spans="1:21" x14ac:dyDescent="0.25">
      <c r="A88">
        <v>41</v>
      </c>
      <c r="B88">
        <v>10078</v>
      </c>
      <c r="C88" t="s">
        <v>210</v>
      </c>
      <c r="D88" t="s">
        <v>211</v>
      </c>
      <c r="E88" t="s">
        <v>212</v>
      </c>
      <c r="F88" t="s">
        <v>213</v>
      </c>
      <c r="G88" t="str">
        <f>"200801004239"</f>
        <v>200801004239</v>
      </c>
      <c r="H88">
        <v>946</v>
      </c>
      <c r="I88">
        <v>150</v>
      </c>
      <c r="J88">
        <v>70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T88">
        <v>0</v>
      </c>
      <c r="U88">
        <v>1166</v>
      </c>
    </row>
    <row r="89" spans="1:21" x14ac:dyDescent="0.25">
      <c r="H89" t="s">
        <v>214</v>
      </c>
    </row>
    <row r="90" spans="1:21" x14ac:dyDescent="0.25">
      <c r="A90">
        <v>42</v>
      </c>
      <c r="B90">
        <v>6727</v>
      </c>
      <c r="C90" t="s">
        <v>215</v>
      </c>
      <c r="D90" t="s">
        <v>140</v>
      </c>
      <c r="E90" t="s">
        <v>55</v>
      </c>
      <c r="F90" t="s">
        <v>216</v>
      </c>
      <c r="G90" t="str">
        <f>"201510003184"</f>
        <v>201510003184</v>
      </c>
      <c r="H90">
        <v>1012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T90">
        <v>0</v>
      </c>
      <c r="U90">
        <v>1162</v>
      </c>
    </row>
    <row r="91" spans="1:21" x14ac:dyDescent="0.25">
      <c r="H91" t="s">
        <v>217</v>
      </c>
    </row>
    <row r="92" spans="1:21" x14ac:dyDescent="0.25">
      <c r="A92">
        <v>43</v>
      </c>
      <c r="B92">
        <v>996</v>
      </c>
      <c r="C92" t="s">
        <v>218</v>
      </c>
      <c r="D92" t="s">
        <v>114</v>
      </c>
      <c r="E92" t="s">
        <v>79</v>
      </c>
      <c r="F92" t="s">
        <v>219</v>
      </c>
      <c r="G92" t="str">
        <f>"201511006228"</f>
        <v>201511006228</v>
      </c>
      <c r="H92">
        <v>1089</v>
      </c>
      <c r="I92">
        <v>0</v>
      </c>
      <c r="J92">
        <v>70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T92">
        <v>0</v>
      </c>
      <c r="U92">
        <v>1159</v>
      </c>
    </row>
    <row r="93" spans="1:21" x14ac:dyDescent="0.25">
      <c r="H93" t="s">
        <v>220</v>
      </c>
    </row>
    <row r="94" spans="1:21" x14ac:dyDescent="0.25">
      <c r="A94">
        <v>44</v>
      </c>
      <c r="B94">
        <v>4372</v>
      </c>
      <c r="C94" t="s">
        <v>221</v>
      </c>
      <c r="D94" t="s">
        <v>23</v>
      </c>
      <c r="E94" t="s">
        <v>174</v>
      </c>
      <c r="F94" t="s">
        <v>222</v>
      </c>
      <c r="G94" t="str">
        <f>"201510001756"</f>
        <v>201510001756</v>
      </c>
      <c r="H94">
        <v>935</v>
      </c>
      <c r="I94">
        <v>150</v>
      </c>
      <c r="J94">
        <v>70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T94">
        <v>0</v>
      </c>
      <c r="U94">
        <v>1155</v>
      </c>
    </row>
    <row r="95" spans="1:21" x14ac:dyDescent="0.25">
      <c r="H95" t="s">
        <v>223</v>
      </c>
    </row>
    <row r="96" spans="1:21" x14ac:dyDescent="0.25">
      <c r="A96">
        <v>45</v>
      </c>
      <c r="B96">
        <v>6237</v>
      </c>
      <c r="C96" t="s">
        <v>224</v>
      </c>
      <c r="D96" t="s">
        <v>225</v>
      </c>
      <c r="E96" t="s">
        <v>114</v>
      </c>
      <c r="F96" t="s">
        <v>226</v>
      </c>
      <c r="G96" t="str">
        <f>"201406005032"</f>
        <v>201406005032</v>
      </c>
      <c r="H96" t="s">
        <v>227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T96">
        <v>0</v>
      </c>
      <c r="U96" t="s">
        <v>228</v>
      </c>
    </row>
    <row r="97" spans="1:21" x14ac:dyDescent="0.25">
      <c r="H97" t="s">
        <v>229</v>
      </c>
    </row>
    <row r="98" spans="1:21" x14ac:dyDescent="0.25">
      <c r="A98">
        <v>46</v>
      </c>
      <c r="B98">
        <v>4906</v>
      </c>
      <c r="C98" t="s">
        <v>230</v>
      </c>
      <c r="D98" t="s">
        <v>140</v>
      </c>
      <c r="E98" t="s">
        <v>199</v>
      </c>
      <c r="F98" t="s">
        <v>231</v>
      </c>
      <c r="G98" t="str">
        <f>"201511030958"</f>
        <v>201511030958</v>
      </c>
      <c r="H98">
        <v>1001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T98">
        <v>0</v>
      </c>
      <c r="U98">
        <v>1151</v>
      </c>
    </row>
    <row r="99" spans="1:21" x14ac:dyDescent="0.25">
      <c r="H99" t="s">
        <v>232</v>
      </c>
    </row>
    <row r="100" spans="1:21" x14ac:dyDescent="0.25">
      <c r="A100">
        <v>47</v>
      </c>
      <c r="B100">
        <v>3145</v>
      </c>
      <c r="C100" t="s">
        <v>233</v>
      </c>
      <c r="D100" t="s">
        <v>234</v>
      </c>
      <c r="E100" t="s">
        <v>124</v>
      </c>
      <c r="F100" t="s">
        <v>235</v>
      </c>
      <c r="G100" t="str">
        <f>"201512000807"</f>
        <v>201512000807</v>
      </c>
      <c r="H100" t="s">
        <v>236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T100">
        <v>0</v>
      </c>
      <c r="U100" t="s">
        <v>237</v>
      </c>
    </row>
    <row r="101" spans="1:21" x14ac:dyDescent="0.25">
      <c r="H101" t="s">
        <v>238</v>
      </c>
    </row>
    <row r="102" spans="1:21" x14ac:dyDescent="0.25">
      <c r="A102">
        <v>48</v>
      </c>
      <c r="B102">
        <v>9578</v>
      </c>
      <c r="C102" t="s">
        <v>239</v>
      </c>
      <c r="D102" t="s">
        <v>240</v>
      </c>
      <c r="E102" t="s">
        <v>15</v>
      </c>
      <c r="F102">
        <v>333082</v>
      </c>
      <c r="G102" t="str">
        <f>"00040758"</f>
        <v>00040758</v>
      </c>
      <c r="H102" t="s">
        <v>241</v>
      </c>
      <c r="I102">
        <v>0</v>
      </c>
      <c r="J102">
        <v>50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T102">
        <v>0</v>
      </c>
      <c r="U102" t="s">
        <v>242</v>
      </c>
    </row>
    <row r="103" spans="1:21" x14ac:dyDescent="0.25">
      <c r="H103" t="s">
        <v>243</v>
      </c>
    </row>
    <row r="104" spans="1:21" x14ac:dyDescent="0.25">
      <c r="A104">
        <v>49</v>
      </c>
      <c r="B104">
        <v>10107</v>
      </c>
      <c r="C104" t="s">
        <v>244</v>
      </c>
      <c r="D104" t="s">
        <v>245</v>
      </c>
      <c r="E104" t="s">
        <v>246</v>
      </c>
      <c r="F104">
        <v>8949247</v>
      </c>
      <c r="G104" t="str">
        <f>"00047421"</f>
        <v>00047421</v>
      </c>
      <c r="H104">
        <v>990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T104">
        <v>0</v>
      </c>
      <c r="U104">
        <v>1140</v>
      </c>
    </row>
    <row r="105" spans="1:21" x14ac:dyDescent="0.25">
      <c r="H105" t="s">
        <v>247</v>
      </c>
    </row>
    <row r="106" spans="1:21" x14ac:dyDescent="0.25">
      <c r="A106">
        <v>50</v>
      </c>
      <c r="B106">
        <v>9350</v>
      </c>
      <c r="C106" t="s">
        <v>202</v>
      </c>
      <c r="D106" t="s">
        <v>248</v>
      </c>
      <c r="E106" t="s">
        <v>162</v>
      </c>
      <c r="F106" t="s">
        <v>249</v>
      </c>
      <c r="G106" t="str">
        <f>"00035970"</f>
        <v>00035970</v>
      </c>
      <c r="H106">
        <v>990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T106">
        <v>0</v>
      </c>
      <c r="U106">
        <v>1140</v>
      </c>
    </row>
    <row r="107" spans="1:21" x14ac:dyDescent="0.25">
      <c r="H107" t="s">
        <v>250</v>
      </c>
    </row>
    <row r="108" spans="1:21" x14ac:dyDescent="0.25">
      <c r="A108">
        <v>51</v>
      </c>
      <c r="B108">
        <v>3392</v>
      </c>
      <c r="C108" t="s">
        <v>251</v>
      </c>
      <c r="D108" t="s">
        <v>178</v>
      </c>
      <c r="E108" t="s">
        <v>102</v>
      </c>
      <c r="F108" t="s">
        <v>252</v>
      </c>
      <c r="G108" t="str">
        <f>"00039588"</f>
        <v>00039588</v>
      </c>
      <c r="H108" t="s">
        <v>253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T108">
        <v>0</v>
      </c>
      <c r="U108" t="s">
        <v>254</v>
      </c>
    </row>
    <row r="109" spans="1:21" x14ac:dyDescent="0.25">
      <c r="H109">
        <v>927</v>
      </c>
    </row>
    <row r="110" spans="1:21" x14ac:dyDescent="0.25">
      <c r="A110">
        <v>52</v>
      </c>
      <c r="B110">
        <v>4055</v>
      </c>
      <c r="C110" t="s">
        <v>255</v>
      </c>
      <c r="D110" t="s">
        <v>256</v>
      </c>
      <c r="E110" t="s">
        <v>150</v>
      </c>
      <c r="F110" t="s">
        <v>257</v>
      </c>
      <c r="G110" t="str">
        <f>"00022440"</f>
        <v>00022440</v>
      </c>
      <c r="H110">
        <v>1100</v>
      </c>
      <c r="I110">
        <v>0</v>
      </c>
      <c r="J110">
        <v>30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T110">
        <v>2</v>
      </c>
      <c r="U110">
        <v>1130</v>
      </c>
    </row>
    <row r="111" spans="1:21" x14ac:dyDescent="0.25">
      <c r="H111" t="s">
        <v>258</v>
      </c>
    </row>
    <row r="112" spans="1:21" x14ac:dyDescent="0.25">
      <c r="A112">
        <v>53</v>
      </c>
      <c r="B112">
        <v>8867</v>
      </c>
      <c r="C112" t="s">
        <v>259</v>
      </c>
      <c r="D112" t="s">
        <v>260</v>
      </c>
      <c r="E112" t="s">
        <v>15</v>
      </c>
      <c r="F112" t="s">
        <v>261</v>
      </c>
      <c r="G112" t="str">
        <f>"201511026227"</f>
        <v>201511026227</v>
      </c>
      <c r="H112">
        <v>1100</v>
      </c>
      <c r="I112">
        <v>0</v>
      </c>
      <c r="J112">
        <v>30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T112">
        <v>0</v>
      </c>
      <c r="U112">
        <v>1130</v>
      </c>
    </row>
    <row r="113" spans="1:21" x14ac:dyDescent="0.25">
      <c r="H113" t="s">
        <v>262</v>
      </c>
    </row>
    <row r="114" spans="1:21" x14ac:dyDescent="0.25">
      <c r="A114">
        <v>54</v>
      </c>
      <c r="B114">
        <v>6223</v>
      </c>
      <c r="C114" t="s">
        <v>263</v>
      </c>
      <c r="D114" t="s">
        <v>42</v>
      </c>
      <c r="E114" t="s">
        <v>15</v>
      </c>
      <c r="F114" t="s">
        <v>264</v>
      </c>
      <c r="G114" t="str">
        <f>"201511030785"</f>
        <v>201511030785</v>
      </c>
      <c r="H114">
        <v>1100</v>
      </c>
      <c r="I114">
        <v>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T114">
        <v>0</v>
      </c>
      <c r="U114">
        <v>1130</v>
      </c>
    </row>
    <row r="115" spans="1:21" x14ac:dyDescent="0.25">
      <c r="H115" t="s">
        <v>265</v>
      </c>
    </row>
    <row r="116" spans="1:21" x14ac:dyDescent="0.25">
      <c r="A116">
        <v>55</v>
      </c>
      <c r="B116">
        <v>829</v>
      </c>
      <c r="C116" t="s">
        <v>266</v>
      </c>
      <c r="D116" t="s">
        <v>267</v>
      </c>
      <c r="E116" t="s">
        <v>33</v>
      </c>
      <c r="F116" t="s">
        <v>268</v>
      </c>
      <c r="G116" t="str">
        <f>"201102000956"</f>
        <v>201102000956</v>
      </c>
      <c r="H116">
        <v>1100</v>
      </c>
      <c r="I116">
        <v>0</v>
      </c>
      <c r="J116">
        <v>30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T116">
        <v>0</v>
      </c>
      <c r="U116">
        <v>1130</v>
      </c>
    </row>
    <row r="117" spans="1:21" x14ac:dyDescent="0.25">
      <c r="H117" t="s">
        <v>269</v>
      </c>
    </row>
    <row r="118" spans="1:21" x14ac:dyDescent="0.25">
      <c r="A118">
        <v>56</v>
      </c>
      <c r="B118">
        <v>5347</v>
      </c>
      <c r="C118" t="s">
        <v>270</v>
      </c>
      <c r="D118" t="s">
        <v>114</v>
      </c>
      <c r="E118" t="s">
        <v>188</v>
      </c>
      <c r="F118" t="s">
        <v>271</v>
      </c>
      <c r="G118" t="str">
        <f>"201511025270"</f>
        <v>201511025270</v>
      </c>
      <c r="H118">
        <v>1100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T118">
        <v>0</v>
      </c>
      <c r="U118">
        <v>1130</v>
      </c>
    </row>
    <row r="119" spans="1:21" x14ac:dyDescent="0.25">
      <c r="H119" t="s">
        <v>272</v>
      </c>
    </row>
    <row r="120" spans="1:21" x14ac:dyDescent="0.25">
      <c r="A120">
        <v>57</v>
      </c>
      <c r="B120">
        <v>8892</v>
      </c>
      <c r="C120" t="s">
        <v>273</v>
      </c>
      <c r="D120" t="s">
        <v>15</v>
      </c>
      <c r="E120" t="s">
        <v>140</v>
      </c>
      <c r="F120" t="s">
        <v>274</v>
      </c>
      <c r="G120" t="str">
        <f>"00020844"</f>
        <v>00020844</v>
      </c>
      <c r="H120" t="s">
        <v>275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T120">
        <v>0</v>
      </c>
      <c r="U120" t="s">
        <v>276</v>
      </c>
    </row>
    <row r="121" spans="1:21" x14ac:dyDescent="0.25">
      <c r="H121">
        <v>918</v>
      </c>
    </row>
    <row r="122" spans="1:21" x14ac:dyDescent="0.25">
      <c r="A122">
        <v>58</v>
      </c>
      <c r="B122">
        <v>4109</v>
      </c>
      <c r="C122" t="s">
        <v>277</v>
      </c>
      <c r="D122" t="s">
        <v>14</v>
      </c>
      <c r="E122" t="s">
        <v>43</v>
      </c>
      <c r="F122" t="s">
        <v>278</v>
      </c>
      <c r="G122" t="str">
        <f>"201511015985"</f>
        <v>201511015985</v>
      </c>
      <c r="H122">
        <v>979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T122">
        <v>1</v>
      </c>
      <c r="U122">
        <v>1129</v>
      </c>
    </row>
    <row r="123" spans="1:21" x14ac:dyDescent="0.25">
      <c r="H123" t="s">
        <v>279</v>
      </c>
    </row>
    <row r="124" spans="1:21" x14ac:dyDescent="0.25">
      <c r="A124">
        <v>59</v>
      </c>
      <c r="B124">
        <v>8574</v>
      </c>
      <c r="C124" t="s">
        <v>280</v>
      </c>
      <c r="D124" t="s">
        <v>79</v>
      </c>
      <c r="E124" t="s">
        <v>124</v>
      </c>
      <c r="F124" t="s">
        <v>281</v>
      </c>
      <c r="G124" t="str">
        <f>"201406010405"</f>
        <v>201406010405</v>
      </c>
      <c r="H124">
        <v>1078</v>
      </c>
      <c r="I124">
        <v>0</v>
      </c>
      <c r="J124">
        <v>50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T124">
        <v>0</v>
      </c>
      <c r="U124">
        <v>1128</v>
      </c>
    </row>
    <row r="125" spans="1:21" x14ac:dyDescent="0.25">
      <c r="H125" t="s">
        <v>282</v>
      </c>
    </row>
    <row r="126" spans="1:21" x14ac:dyDescent="0.25">
      <c r="A126">
        <v>60</v>
      </c>
      <c r="B126">
        <v>9286</v>
      </c>
      <c r="C126" t="s">
        <v>283</v>
      </c>
      <c r="D126" t="s">
        <v>284</v>
      </c>
      <c r="E126" t="s">
        <v>140</v>
      </c>
      <c r="F126" t="s">
        <v>285</v>
      </c>
      <c r="G126" t="str">
        <f>"201001000314"</f>
        <v>201001000314</v>
      </c>
      <c r="H126" t="s">
        <v>286</v>
      </c>
      <c r="I126">
        <v>150</v>
      </c>
      <c r="J126">
        <v>30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T126">
        <v>0</v>
      </c>
      <c r="U126" t="s">
        <v>287</v>
      </c>
    </row>
    <row r="127" spans="1:21" x14ac:dyDescent="0.25">
      <c r="H127" t="s">
        <v>288</v>
      </c>
    </row>
    <row r="128" spans="1:21" x14ac:dyDescent="0.25">
      <c r="A128">
        <v>61</v>
      </c>
      <c r="B128">
        <v>7054</v>
      </c>
      <c r="C128" t="s">
        <v>289</v>
      </c>
      <c r="D128" t="s">
        <v>178</v>
      </c>
      <c r="E128" t="s">
        <v>14</v>
      </c>
      <c r="F128" t="s">
        <v>290</v>
      </c>
      <c r="G128" t="str">
        <f>"201402008946"</f>
        <v>201402008946</v>
      </c>
      <c r="H128" t="s">
        <v>50</v>
      </c>
      <c r="I128">
        <v>0</v>
      </c>
      <c r="J128">
        <v>30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T128">
        <v>0</v>
      </c>
      <c r="U128" t="s">
        <v>291</v>
      </c>
    </row>
    <row r="129" spans="1:21" x14ac:dyDescent="0.25">
      <c r="H129" t="s">
        <v>292</v>
      </c>
    </row>
    <row r="130" spans="1:21" x14ac:dyDescent="0.25">
      <c r="A130">
        <v>62</v>
      </c>
      <c r="B130">
        <v>6932</v>
      </c>
      <c r="C130" t="s">
        <v>293</v>
      </c>
      <c r="D130" t="s">
        <v>294</v>
      </c>
      <c r="E130" t="s">
        <v>295</v>
      </c>
      <c r="F130" t="s">
        <v>296</v>
      </c>
      <c r="G130" t="str">
        <f>"201510002375"</f>
        <v>201510002375</v>
      </c>
      <c r="H130" t="s">
        <v>297</v>
      </c>
      <c r="I130">
        <v>150</v>
      </c>
      <c r="J130">
        <v>30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T130">
        <v>0</v>
      </c>
      <c r="U130" t="s">
        <v>298</v>
      </c>
    </row>
    <row r="131" spans="1:21" x14ac:dyDescent="0.25">
      <c r="H131" t="s">
        <v>299</v>
      </c>
    </row>
    <row r="132" spans="1:21" x14ac:dyDescent="0.25">
      <c r="A132">
        <v>63</v>
      </c>
      <c r="B132">
        <v>4263</v>
      </c>
      <c r="C132" t="s">
        <v>300</v>
      </c>
      <c r="D132" t="s">
        <v>301</v>
      </c>
      <c r="E132" t="s">
        <v>302</v>
      </c>
      <c r="F132" t="s">
        <v>303</v>
      </c>
      <c r="G132" t="str">
        <f>"00080482"</f>
        <v>00080482</v>
      </c>
      <c r="H132" t="s">
        <v>304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T132">
        <v>0</v>
      </c>
      <c r="U132" t="s">
        <v>305</v>
      </c>
    </row>
    <row r="133" spans="1:21" x14ac:dyDescent="0.25">
      <c r="H133" t="s">
        <v>306</v>
      </c>
    </row>
    <row r="134" spans="1:21" x14ac:dyDescent="0.25">
      <c r="A134">
        <v>64</v>
      </c>
      <c r="B134">
        <v>4689</v>
      </c>
      <c r="C134" t="s">
        <v>307</v>
      </c>
      <c r="D134" t="s">
        <v>114</v>
      </c>
      <c r="E134" t="s">
        <v>102</v>
      </c>
      <c r="F134" t="s">
        <v>308</v>
      </c>
      <c r="G134" t="str">
        <f>"00004230"</f>
        <v>00004230</v>
      </c>
      <c r="H134" t="s">
        <v>309</v>
      </c>
      <c r="I134">
        <v>0</v>
      </c>
      <c r="J134">
        <v>70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T134">
        <v>0</v>
      </c>
      <c r="U134" t="s">
        <v>310</v>
      </c>
    </row>
    <row r="135" spans="1:21" x14ac:dyDescent="0.25">
      <c r="H135" t="s">
        <v>311</v>
      </c>
    </row>
    <row r="136" spans="1:21" x14ac:dyDescent="0.25">
      <c r="A136">
        <v>65</v>
      </c>
      <c r="B136">
        <v>6714</v>
      </c>
      <c r="C136" t="s">
        <v>312</v>
      </c>
      <c r="D136" t="s">
        <v>313</v>
      </c>
      <c r="E136" t="s">
        <v>314</v>
      </c>
      <c r="F136" t="s">
        <v>315</v>
      </c>
      <c r="G136" t="str">
        <f>"201511014663"</f>
        <v>201511014663</v>
      </c>
      <c r="H136">
        <v>1045</v>
      </c>
      <c r="I136">
        <v>0</v>
      </c>
      <c r="J136">
        <v>70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T136">
        <v>0</v>
      </c>
      <c r="U136">
        <v>1115</v>
      </c>
    </row>
    <row r="137" spans="1:21" x14ac:dyDescent="0.25">
      <c r="H137" t="s">
        <v>316</v>
      </c>
    </row>
    <row r="138" spans="1:21" x14ac:dyDescent="0.25">
      <c r="A138">
        <v>66</v>
      </c>
      <c r="B138">
        <v>3327</v>
      </c>
      <c r="C138" t="s">
        <v>317</v>
      </c>
      <c r="D138" t="s">
        <v>23</v>
      </c>
      <c r="E138" t="s">
        <v>114</v>
      </c>
      <c r="F138" t="s">
        <v>318</v>
      </c>
      <c r="G138" t="str">
        <f>"00024165"</f>
        <v>00024165</v>
      </c>
      <c r="H138">
        <v>935</v>
      </c>
      <c r="I138">
        <v>150</v>
      </c>
      <c r="J138">
        <v>30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T138">
        <v>0</v>
      </c>
      <c r="U138">
        <v>1115</v>
      </c>
    </row>
    <row r="139" spans="1:21" x14ac:dyDescent="0.25">
      <c r="H139" t="s">
        <v>319</v>
      </c>
    </row>
    <row r="140" spans="1:21" x14ac:dyDescent="0.25">
      <c r="A140">
        <v>67</v>
      </c>
      <c r="B140">
        <v>3388</v>
      </c>
      <c r="C140" t="s">
        <v>320</v>
      </c>
      <c r="D140" t="s">
        <v>79</v>
      </c>
      <c r="E140" t="s">
        <v>321</v>
      </c>
      <c r="F140" t="s">
        <v>322</v>
      </c>
      <c r="G140" t="str">
        <f>"201511029708"</f>
        <v>201511029708</v>
      </c>
      <c r="H140" t="s">
        <v>323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T140">
        <v>0</v>
      </c>
      <c r="U140" t="s">
        <v>324</v>
      </c>
    </row>
    <row r="141" spans="1:21" x14ac:dyDescent="0.25">
      <c r="H141" t="s">
        <v>325</v>
      </c>
    </row>
    <row r="142" spans="1:21" x14ac:dyDescent="0.25">
      <c r="A142">
        <v>68</v>
      </c>
      <c r="B142">
        <v>7288</v>
      </c>
      <c r="C142" t="s">
        <v>326</v>
      </c>
      <c r="D142" t="s">
        <v>42</v>
      </c>
      <c r="E142" t="s">
        <v>124</v>
      </c>
      <c r="F142" t="s">
        <v>327</v>
      </c>
      <c r="G142" t="str">
        <f>"201511025473"</f>
        <v>201511025473</v>
      </c>
      <c r="H142" t="s">
        <v>328</v>
      </c>
      <c r="I142">
        <v>150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T142">
        <v>0</v>
      </c>
      <c r="U142" t="s">
        <v>329</v>
      </c>
    </row>
    <row r="143" spans="1:21" x14ac:dyDescent="0.25">
      <c r="H143" t="s">
        <v>330</v>
      </c>
    </row>
    <row r="144" spans="1:21" x14ac:dyDescent="0.25">
      <c r="A144">
        <v>69</v>
      </c>
      <c r="B144">
        <v>2341</v>
      </c>
      <c r="C144" t="s">
        <v>331</v>
      </c>
      <c r="D144" t="s">
        <v>332</v>
      </c>
      <c r="E144" t="s">
        <v>19</v>
      </c>
      <c r="F144" t="s">
        <v>333</v>
      </c>
      <c r="G144" t="str">
        <f>"00043471"</f>
        <v>00043471</v>
      </c>
      <c r="H144" t="s">
        <v>334</v>
      </c>
      <c r="I144">
        <v>0</v>
      </c>
      <c r="J144">
        <v>30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T144">
        <v>0</v>
      </c>
      <c r="U144" t="s">
        <v>335</v>
      </c>
    </row>
    <row r="145" spans="1:21" x14ac:dyDescent="0.25">
      <c r="H145">
        <v>908</v>
      </c>
    </row>
    <row r="146" spans="1:21" x14ac:dyDescent="0.25">
      <c r="A146">
        <v>70</v>
      </c>
      <c r="B146">
        <v>5764</v>
      </c>
      <c r="C146" t="s">
        <v>336</v>
      </c>
      <c r="D146" t="s">
        <v>187</v>
      </c>
      <c r="E146" t="s">
        <v>337</v>
      </c>
      <c r="F146" t="s">
        <v>338</v>
      </c>
      <c r="G146" t="str">
        <f>"00023077"</f>
        <v>00023077</v>
      </c>
      <c r="H146" t="s">
        <v>334</v>
      </c>
      <c r="I146">
        <v>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T146">
        <v>0</v>
      </c>
      <c r="U146" t="s">
        <v>335</v>
      </c>
    </row>
    <row r="147" spans="1:21" x14ac:dyDescent="0.25">
      <c r="H147" t="s">
        <v>339</v>
      </c>
    </row>
    <row r="148" spans="1:21" x14ac:dyDescent="0.25">
      <c r="A148">
        <v>71</v>
      </c>
      <c r="B148">
        <v>9366</v>
      </c>
      <c r="C148" t="s">
        <v>340</v>
      </c>
      <c r="D148" t="s">
        <v>341</v>
      </c>
      <c r="E148" t="s">
        <v>295</v>
      </c>
      <c r="F148" t="s">
        <v>342</v>
      </c>
      <c r="G148" t="str">
        <f>"201410012756"</f>
        <v>201410012756</v>
      </c>
      <c r="H148">
        <v>1056</v>
      </c>
      <c r="I148">
        <v>0</v>
      </c>
      <c r="J148">
        <v>0</v>
      </c>
      <c r="K148">
        <v>0</v>
      </c>
      <c r="L148">
        <v>50</v>
      </c>
      <c r="M148">
        <v>0</v>
      </c>
      <c r="N148">
        <v>0</v>
      </c>
      <c r="O148">
        <v>0</v>
      </c>
      <c r="P148">
        <v>0</v>
      </c>
      <c r="Q148">
        <v>0</v>
      </c>
      <c r="T148">
        <v>2</v>
      </c>
      <c r="U148">
        <v>1106</v>
      </c>
    </row>
    <row r="149" spans="1:21" x14ac:dyDescent="0.25">
      <c r="H149" t="s">
        <v>343</v>
      </c>
    </row>
    <row r="150" spans="1:21" x14ac:dyDescent="0.25">
      <c r="A150">
        <v>72</v>
      </c>
      <c r="B150">
        <v>2498</v>
      </c>
      <c r="C150" t="s">
        <v>344</v>
      </c>
      <c r="D150" t="s">
        <v>345</v>
      </c>
      <c r="E150" t="s">
        <v>43</v>
      </c>
      <c r="F150" t="s">
        <v>346</v>
      </c>
      <c r="G150" t="str">
        <f>"00020711"</f>
        <v>00020711</v>
      </c>
      <c r="H150">
        <v>1045</v>
      </c>
      <c r="I150">
        <v>0</v>
      </c>
      <c r="J150">
        <v>30</v>
      </c>
      <c r="K150">
        <v>0</v>
      </c>
      <c r="L150">
        <v>0</v>
      </c>
      <c r="M150">
        <v>30</v>
      </c>
      <c r="N150">
        <v>0</v>
      </c>
      <c r="O150">
        <v>0</v>
      </c>
      <c r="P150">
        <v>0</v>
      </c>
      <c r="Q150">
        <v>0</v>
      </c>
      <c r="T150">
        <v>2</v>
      </c>
      <c r="U150">
        <v>1105</v>
      </c>
    </row>
    <row r="151" spans="1:21" x14ac:dyDescent="0.25">
      <c r="H151" t="s">
        <v>347</v>
      </c>
    </row>
    <row r="152" spans="1:21" x14ac:dyDescent="0.25">
      <c r="A152">
        <v>73</v>
      </c>
      <c r="B152">
        <v>6280</v>
      </c>
      <c r="C152" t="s">
        <v>348</v>
      </c>
      <c r="D152" t="s">
        <v>349</v>
      </c>
      <c r="E152" t="s">
        <v>350</v>
      </c>
      <c r="F152" t="s">
        <v>351</v>
      </c>
      <c r="G152" t="str">
        <f>"201511040321"</f>
        <v>201511040321</v>
      </c>
      <c r="H152" t="s">
        <v>91</v>
      </c>
      <c r="I152">
        <v>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T152">
        <v>0</v>
      </c>
      <c r="U152" t="s">
        <v>352</v>
      </c>
    </row>
    <row r="153" spans="1:21" x14ac:dyDescent="0.25">
      <c r="H153" t="s">
        <v>353</v>
      </c>
    </row>
    <row r="154" spans="1:21" x14ac:dyDescent="0.25">
      <c r="A154">
        <v>74</v>
      </c>
      <c r="B154">
        <v>9395</v>
      </c>
      <c r="C154" t="s">
        <v>354</v>
      </c>
      <c r="D154" t="s">
        <v>42</v>
      </c>
      <c r="E154" t="s">
        <v>114</v>
      </c>
      <c r="F154" t="s">
        <v>355</v>
      </c>
      <c r="G154" t="str">
        <f>"201511043425"</f>
        <v>201511043425</v>
      </c>
      <c r="H154" t="s">
        <v>356</v>
      </c>
      <c r="I154">
        <v>150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T154">
        <v>2</v>
      </c>
      <c r="U154" t="s">
        <v>357</v>
      </c>
    </row>
    <row r="155" spans="1:21" x14ac:dyDescent="0.25">
      <c r="H155" t="s">
        <v>358</v>
      </c>
    </row>
    <row r="156" spans="1:21" x14ac:dyDescent="0.25">
      <c r="A156">
        <v>75</v>
      </c>
      <c r="B156">
        <v>943</v>
      </c>
      <c r="C156" t="s">
        <v>359</v>
      </c>
      <c r="D156" t="s">
        <v>65</v>
      </c>
      <c r="E156" t="s">
        <v>15</v>
      </c>
      <c r="F156" t="s">
        <v>360</v>
      </c>
      <c r="G156" t="str">
        <f>"00072250"</f>
        <v>00072250</v>
      </c>
      <c r="H156">
        <v>1100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T156">
        <v>0</v>
      </c>
      <c r="U156">
        <v>1100</v>
      </c>
    </row>
    <row r="157" spans="1:21" x14ac:dyDescent="0.25">
      <c r="H157" t="s">
        <v>361</v>
      </c>
    </row>
    <row r="158" spans="1:21" x14ac:dyDescent="0.25">
      <c r="A158">
        <v>76</v>
      </c>
      <c r="B158">
        <v>4779</v>
      </c>
      <c r="C158" t="s">
        <v>362</v>
      </c>
      <c r="D158" t="s">
        <v>363</v>
      </c>
      <c r="E158" t="s">
        <v>364</v>
      </c>
      <c r="F158" t="s">
        <v>365</v>
      </c>
      <c r="G158" t="str">
        <f>"201512002911"</f>
        <v>201512002911</v>
      </c>
      <c r="H158">
        <v>1100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T158">
        <v>0</v>
      </c>
      <c r="U158">
        <v>1100</v>
      </c>
    </row>
    <row r="159" spans="1:21" x14ac:dyDescent="0.25">
      <c r="H159" t="s">
        <v>366</v>
      </c>
    </row>
    <row r="160" spans="1:21" x14ac:dyDescent="0.25">
      <c r="A160">
        <v>77</v>
      </c>
      <c r="B160">
        <v>1916</v>
      </c>
      <c r="C160" t="s">
        <v>367</v>
      </c>
      <c r="D160" t="s">
        <v>345</v>
      </c>
      <c r="E160" t="s">
        <v>114</v>
      </c>
      <c r="F160" t="s">
        <v>368</v>
      </c>
      <c r="G160" t="str">
        <f>"00027883"</f>
        <v>00027883</v>
      </c>
      <c r="H160">
        <v>1100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T160">
        <v>0</v>
      </c>
      <c r="U160">
        <v>1100</v>
      </c>
    </row>
    <row r="161" spans="1:21" x14ac:dyDescent="0.25">
      <c r="H161">
        <v>908</v>
      </c>
    </row>
    <row r="162" spans="1:21" x14ac:dyDescent="0.25">
      <c r="A162">
        <v>78</v>
      </c>
      <c r="B162">
        <v>3744</v>
      </c>
      <c r="C162" t="s">
        <v>369</v>
      </c>
      <c r="D162" t="s">
        <v>123</v>
      </c>
      <c r="E162" t="s">
        <v>195</v>
      </c>
      <c r="F162" t="s">
        <v>370</v>
      </c>
      <c r="G162" t="str">
        <f>"00030931"</f>
        <v>00030931</v>
      </c>
      <c r="H162">
        <v>1100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T162">
        <v>0</v>
      </c>
      <c r="U162">
        <v>1100</v>
      </c>
    </row>
    <row r="163" spans="1:21" x14ac:dyDescent="0.25">
      <c r="H163" t="s">
        <v>371</v>
      </c>
    </row>
    <row r="164" spans="1:21" x14ac:dyDescent="0.25">
      <c r="A164">
        <v>79</v>
      </c>
      <c r="B164">
        <v>5234</v>
      </c>
      <c r="C164" t="s">
        <v>372</v>
      </c>
      <c r="D164" t="s">
        <v>203</v>
      </c>
      <c r="E164" t="s">
        <v>114</v>
      </c>
      <c r="F164" t="s">
        <v>373</v>
      </c>
      <c r="G164" t="str">
        <f>"201511025777"</f>
        <v>201511025777</v>
      </c>
      <c r="H164">
        <v>1100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T164">
        <v>0</v>
      </c>
      <c r="U164">
        <v>1100</v>
      </c>
    </row>
    <row r="165" spans="1:21" x14ac:dyDescent="0.25">
      <c r="H165" t="s">
        <v>374</v>
      </c>
    </row>
    <row r="166" spans="1:21" x14ac:dyDescent="0.25">
      <c r="A166">
        <v>80</v>
      </c>
      <c r="B166">
        <v>2165</v>
      </c>
      <c r="C166" t="s">
        <v>375</v>
      </c>
      <c r="D166" t="s">
        <v>19</v>
      </c>
      <c r="E166" t="s">
        <v>15</v>
      </c>
      <c r="F166" t="s">
        <v>376</v>
      </c>
      <c r="G166" t="str">
        <f>"201511005795"</f>
        <v>201511005795</v>
      </c>
      <c r="H166">
        <v>1100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T166">
        <v>0</v>
      </c>
      <c r="U166">
        <v>1100</v>
      </c>
    </row>
    <row r="167" spans="1:21" x14ac:dyDescent="0.25">
      <c r="H167" t="s">
        <v>377</v>
      </c>
    </row>
    <row r="168" spans="1:21" x14ac:dyDescent="0.25">
      <c r="A168">
        <v>81</v>
      </c>
      <c r="B168">
        <v>7588</v>
      </c>
      <c r="C168" t="s">
        <v>378</v>
      </c>
      <c r="D168" t="s">
        <v>379</v>
      </c>
      <c r="E168" t="s">
        <v>114</v>
      </c>
      <c r="F168" t="s">
        <v>380</v>
      </c>
      <c r="G168" t="str">
        <f>"201511031835"</f>
        <v>201511031835</v>
      </c>
      <c r="H168">
        <v>1100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T168">
        <v>0</v>
      </c>
      <c r="U168">
        <v>1100</v>
      </c>
    </row>
    <row r="169" spans="1:21" x14ac:dyDescent="0.25">
      <c r="H169" t="s">
        <v>381</v>
      </c>
    </row>
    <row r="170" spans="1:21" x14ac:dyDescent="0.25">
      <c r="A170">
        <v>82</v>
      </c>
      <c r="B170">
        <v>6644</v>
      </c>
      <c r="C170" t="s">
        <v>382</v>
      </c>
      <c r="D170" t="s">
        <v>383</v>
      </c>
      <c r="E170" t="s">
        <v>174</v>
      </c>
      <c r="F170" t="s">
        <v>384</v>
      </c>
      <c r="G170" t="str">
        <f>"201511011850"</f>
        <v>201511011850</v>
      </c>
      <c r="H170">
        <v>1100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T170">
        <v>0</v>
      </c>
      <c r="U170">
        <v>1100</v>
      </c>
    </row>
    <row r="171" spans="1:21" x14ac:dyDescent="0.25">
      <c r="H171" t="s">
        <v>385</v>
      </c>
    </row>
    <row r="172" spans="1:21" x14ac:dyDescent="0.25">
      <c r="A172">
        <v>83</v>
      </c>
      <c r="B172">
        <v>10390</v>
      </c>
      <c r="C172" t="s">
        <v>386</v>
      </c>
      <c r="D172" t="s">
        <v>313</v>
      </c>
      <c r="E172" t="s">
        <v>387</v>
      </c>
      <c r="F172" t="s">
        <v>388</v>
      </c>
      <c r="G172" t="str">
        <f>"00028938"</f>
        <v>00028938</v>
      </c>
      <c r="H172">
        <v>1100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T172">
        <v>0</v>
      </c>
      <c r="U172">
        <v>1100</v>
      </c>
    </row>
    <row r="173" spans="1:21" x14ac:dyDescent="0.25">
      <c r="H173" t="s">
        <v>389</v>
      </c>
    </row>
    <row r="174" spans="1:21" x14ac:dyDescent="0.25">
      <c r="A174">
        <v>84</v>
      </c>
      <c r="B174">
        <v>3606</v>
      </c>
      <c r="C174" t="s">
        <v>390</v>
      </c>
      <c r="D174" t="s">
        <v>391</v>
      </c>
      <c r="E174" t="s">
        <v>15</v>
      </c>
      <c r="F174" t="s">
        <v>392</v>
      </c>
      <c r="G174" t="str">
        <f>"201511030805"</f>
        <v>201511030805</v>
      </c>
      <c r="H174">
        <v>1100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T174">
        <v>0</v>
      </c>
      <c r="U174">
        <v>1100</v>
      </c>
    </row>
    <row r="175" spans="1:21" x14ac:dyDescent="0.25">
      <c r="H175" t="s">
        <v>393</v>
      </c>
    </row>
    <row r="176" spans="1:21" x14ac:dyDescent="0.25">
      <c r="A176">
        <v>85</v>
      </c>
      <c r="B176">
        <v>10117</v>
      </c>
      <c r="C176" t="s">
        <v>394</v>
      </c>
      <c r="D176" t="s">
        <v>47</v>
      </c>
      <c r="E176" t="s">
        <v>114</v>
      </c>
      <c r="F176" t="s">
        <v>395</v>
      </c>
      <c r="G176" t="str">
        <f>"201511030532"</f>
        <v>201511030532</v>
      </c>
      <c r="H176">
        <v>1100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T176">
        <v>0</v>
      </c>
      <c r="U176">
        <v>1100</v>
      </c>
    </row>
    <row r="177" spans="1:21" x14ac:dyDescent="0.25">
      <c r="H177" t="s">
        <v>396</v>
      </c>
    </row>
    <row r="178" spans="1:21" x14ac:dyDescent="0.25">
      <c r="A178">
        <v>86</v>
      </c>
      <c r="B178">
        <v>3461</v>
      </c>
      <c r="C178" t="s">
        <v>397</v>
      </c>
      <c r="D178" t="s">
        <v>42</v>
      </c>
      <c r="E178" t="s">
        <v>398</v>
      </c>
      <c r="F178" t="s">
        <v>399</v>
      </c>
      <c r="G178" t="str">
        <f>"201512002330"</f>
        <v>201512002330</v>
      </c>
      <c r="H178" t="s">
        <v>400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T178">
        <v>0</v>
      </c>
      <c r="U178" t="s">
        <v>400</v>
      </c>
    </row>
    <row r="179" spans="1:21" x14ac:dyDescent="0.25">
      <c r="H179" t="s">
        <v>401</v>
      </c>
    </row>
    <row r="180" spans="1:21" x14ac:dyDescent="0.25">
      <c r="A180">
        <v>87</v>
      </c>
      <c r="B180">
        <v>1432</v>
      </c>
      <c r="C180" t="s">
        <v>402</v>
      </c>
      <c r="D180" t="s">
        <v>33</v>
      </c>
      <c r="E180" t="s">
        <v>15</v>
      </c>
      <c r="F180" t="s">
        <v>403</v>
      </c>
      <c r="G180" t="str">
        <f>"201502001356"</f>
        <v>201502001356</v>
      </c>
      <c r="H180" t="s">
        <v>286</v>
      </c>
      <c r="I180">
        <v>150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T180">
        <v>0</v>
      </c>
      <c r="U180" t="s">
        <v>404</v>
      </c>
    </row>
    <row r="181" spans="1:21" x14ac:dyDescent="0.25">
      <c r="H181">
        <v>927</v>
      </c>
    </row>
    <row r="182" spans="1:21" x14ac:dyDescent="0.25">
      <c r="A182">
        <v>88</v>
      </c>
      <c r="B182">
        <v>3686</v>
      </c>
      <c r="C182" t="s">
        <v>405</v>
      </c>
      <c r="D182" t="s">
        <v>406</v>
      </c>
      <c r="E182" t="s">
        <v>167</v>
      </c>
      <c r="F182" t="s">
        <v>407</v>
      </c>
      <c r="G182" t="str">
        <f>"201511012296"</f>
        <v>201511012296</v>
      </c>
      <c r="H182" t="s">
        <v>50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T182">
        <v>0</v>
      </c>
      <c r="U182" t="s">
        <v>50</v>
      </c>
    </row>
    <row r="183" spans="1:21" x14ac:dyDescent="0.25">
      <c r="H183" t="s">
        <v>408</v>
      </c>
    </row>
    <row r="184" spans="1:21" x14ac:dyDescent="0.25">
      <c r="A184">
        <v>89</v>
      </c>
      <c r="B184">
        <v>7293</v>
      </c>
      <c r="C184" t="s">
        <v>409</v>
      </c>
      <c r="D184" t="s">
        <v>410</v>
      </c>
      <c r="E184" t="s">
        <v>55</v>
      </c>
      <c r="F184" t="s">
        <v>411</v>
      </c>
      <c r="G184" t="str">
        <f>"201405002252"</f>
        <v>201405002252</v>
      </c>
      <c r="H184">
        <v>924</v>
      </c>
      <c r="I184">
        <v>0</v>
      </c>
      <c r="J184">
        <v>70</v>
      </c>
      <c r="K184">
        <v>50</v>
      </c>
      <c r="L184">
        <v>0</v>
      </c>
      <c r="M184">
        <v>50</v>
      </c>
      <c r="N184">
        <v>0</v>
      </c>
      <c r="O184">
        <v>0</v>
      </c>
      <c r="P184">
        <v>0</v>
      </c>
      <c r="Q184">
        <v>0</v>
      </c>
      <c r="T184">
        <v>0</v>
      </c>
      <c r="U184">
        <v>1094</v>
      </c>
    </row>
    <row r="185" spans="1:21" x14ac:dyDescent="0.25">
      <c r="H185" t="s">
        <v>412</v>
      </c>
    </row>
    <row r="186" spans="1:21" x14ac:dyDescent="0.25">
      <c r="A186">
        <v>90</v>
      </c>
      <c r="B186">
        <v>815</v>
      </c>
      <c r="C186" t="s">
        <v>251</v>
      </c>
      <c r="D186" t="s">
        <v>101</v>
      </c>
      <c r="E186" t="s">
        <v>33</v>
      </c>
      <c r="F186" t="s">
        <v>413</v>
      </c>
      <c r="G186" t="str">
        <f>"201303000024"</f>
        <v>201303000024</v>
      </c>
      <c r="H186" t="s">
        <v>241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T186">
        <v>0</v>
      </c>
      <c r="U186" t="s">
        <v>241</v>
      </c>
    </row>
    <row r="187" spans="1:21" x14ac:dyDescent="0.25">
      <c r="H187">
        <v>929</v>
      </c>
    </row>
    <row r="188" spans="1:21" x14ac:dyDescent="0.25">
      <c r="A188">
        <v>91</v>
      </c>
      <c r="B188">
        <v>7616</v>
      </c>
      <c r="C188" t="s">
        <v>397</v>
      </c>
      <c r="D188" t="s">
        <v>410</v>
      </c>
      <c r="E188" t="s">
        <v>19</v>
      </c>
      <c r="F188" t="s">
        <v>414</v>
      </c>
      <c r="G188" t="str">
        <f>"201511033299"</f>
        <v>201511033299</v>
      </c>
      <c r="H188" t="s">
        <v>241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T188">
        <v>0</v>
      </c>
      <c r="U188" t="s">
        <v>241</v>
      </c>
    </row>
    <row r="189" spans="1:21" x14ac:dyDescent="0.25">
      <c r="H189" t="s">
        <v>415</v>
      </c>
    </row>
    <row r="190" spans="1:21" x14ac:dyDescent="0.25">
      <c r="A190">
        <v>92</v>
      </c>
      <c r="B190">
        <v>4913</v>
      </c>
      <c r="C190" t="s">
        <v>416</v>
      </c>
      <c r="D190" t="s">
        <v>417</v>
      </c>
      <c r="E190" t="s">
        <v>15</v>
      </c>
      <c r="F190" t="s">
        <v>418</v>
      </c>
      <c r="G190" t="str">
        <f>"00095832"</f>
        <v>00095832</v>
      </c>
      <c r="H190" t="s">
        <v>241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T190">
        <v>0</v>
      </c>
      <c r="U190" t="s">
        <v>241</v>
      </c>
    </row>
    <row r="191" spans="1:21" x14ac:dyDescent="0.25">
      <c r="H191" t="s">
        <v>419</v>
      </c>
    </row>
    <row r="192" spans="1:21" x14ac:dyDescent="0.25">
      <c r="A192">
        <v>93</v>
      </c>
      <c r="B192">
        <v>5865</v>
      </c>
      <c r="C192" t="s">
        <v>420</v>
      </c>
      <c r="D192" t="s">
        <v>14</v>
      </c>
      <c r="E192" t="s">
        <v>421</v>
      </c>
      <c r="F192" t="s">
        <v>422</v>
      </c>
      <c r="G192" t="str">
        <f>"00042370"</f>
        <v>00042370</v>
      </c>
      <c r="H192" t="s">
        <v>109</v>
      </c>
      <c r="I192">
        <v>0</v>
      </c>
      <c r="J192">
        <v>30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T192">
        <v>0</v>
      </c>
      <c r="U192" t="s">
        <v>423</v>
      </c>
    </row>
    <row r="193" spans="1:21" x14ac:dyDescent="0.25">
      <c r="H193" t="s">
        <v>424</v>
      </c>
    </row>
    <row r="194" spans="1:21" x14ac:dyDescent="0.25">
      <c r="A194">
        <v>94</v>
      </c>
      <c r="B194">
        <v>10320</v>
      </c>
      <c r="C194" t="s">
        <v>425</v>
      </c>
      <c r="D194" t="s">
        <v>139</v>
      </c>
      <c r="E194" t="s">
        <v>14</v>
      </c>
      <c r="F194" t="s">
        <v>426</v>
      </c>
      <c r="G194" t="str">
        <f>"00040586"</f>
        <v>00040586</v>
      </c>
      <c r="H194">
        <v>1089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T194">
        <v>2</v>
      </c>
      <c r="U194">
        <v>1089</v>
      </c>
    </row>
    <row r="195" spans="1:21" x14ac:dyDescent="0.25">
      <c r="H195" t="s">
        <v>427</v>
      </c>
    </row>
    <row r="196" spans="1:21" x14ac:dyDescent="0.25">
      <c r="A196">
        <v>95</v>
      </c>
      <c r="B196">
        <v>5895</v>
      </c>
      <c r="C196" t="s">
        <v>428</v>
      </c>
      <c r="D196" t="s">
        <v>194</v>
      </c>
      <c r="E196" t="s">
        <v>43</v>
      </c>
      <c r="F196" t="s">
        <v>429</v>
      </c>
      <c r="G196" t="str">
        <f>"00046548"</f>
        <v>00046548</v>
      </c>
      <c r="H196">
        <v>1089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T196">
        <v>0</v>
      </c>
      <c r="U196">
        <v>1089</v>
      </c>
    </row>
    <row r="197" spans="1:21" x14ac:dyDescent="0.25">
      <c r="H197" t="s">
        <v>430</v>
      </c>
    </row>
    <row r="198" spans="1:21" x14ac:dyDescent="0.25">
      <c r="A198">
        <v>96</v>
      </c>
      <c r="B198">
        <v>7346</v>
      </c>
      <c r="C198" t="s">
        <v>431</v>
      </c>
      <c r="D198" t="s">
        <v>59</v>
      </c>
      <c r="E198" t="s">
        <v>124</v>
      </c>
      <c r="F198" t="s">
        <v>432</v>
      </c>
      <c r="G198" t="str">
        <f>"00070246"</f>
        <v>00070246</v>
      </c>
      <c r="H198" t="s">
        <v>433</v>
      </c>
      <c r="I198">
        <v>0</v>
      </c>
      <c r="J198">
        <v>70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T198">
        <v>0</v>
      </c>
      <c r="U198" t="s">
        <v>434</v>
      </c>
    </row>
    <row r="199" spans="1:21" x14ac:dyDescent="0.25">
      <c r="H199" t="s">
        <v>435</v>
      </c>
    </row>
    <row r="200" spans="1:21" x14ac:dyDescent="0.25">
      <c r="A200">
        <v>97</v>
      </c>
      <c r="B200">
        <v>6342</v>
      </c>
      <c r="C200" t="s">
        <v>436</v>
      </c>
      <c r="D200" t="s">
        <v>437</v>
      </c>
      <c r="E200" t="s">
        <v>174</v>
      </c>
      <c r="F200" t="s">
        <v>438</v>
      </c>
      <c r="G200" t="str">
        <f>"201511040177"</f>
        <v>201511040177</v>
      </c>
      <c r="H200" t="s">
        <v>439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T200">
        <v>0</v>
      </c>
      <c r="U200" t="s">
        <v>439</v>
      </c>
    </row>
    <row r="201" spans="1:21" x14ac:dyDescent="0.25">
      <c r="H201" t="s">
        <v>440</v>
      </c>
    </row>
    <row r="202" spans="1:21" x14ac:dyDescent="0.25">
      <c r="A202">
        <v>98</v>
      </c>
      <c r="B202">
        <v>3156</v>
      </c>
      <c r="C202" t="s">
        <v>441</v>
      </c>
      <c r="D202" t="s">
        <v>442</v>
      </c>
      <c r="E202" t="s">
        <v>33</v>
      </c>
      <c r="F202" t="s">
        <v>443</v>
      </c>
      <c r="G202" t="str">
        <f>"201511032914"</f>
        <v>201511032914</v>
      </c>
      <c r="H202" t="s">
        <v>444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T202">
        <v>0</v>
      </c>
      <c r="U202" t="s">
        <v>444</v>
      </c>
    </row>
    <row r="203" spans="1:21" x14ac:dyDescent="0.25">
      <c r="H203" t="s">
        <v>445</v>
      </c>
    </row>
    <row r="204" spans="1:21" x14ac:dyDescent="0.25">
      <c r="A204">
        <v>99</v>
      </c>
      <c r="B204">
        <v>169</v>
      </c>
      <c r="C204" t="s">
        <v>446</v>
      </c>
      <c r="D204" t="s">
        <v>14</v>
      </c>
      <c r="E204" t="s">
        <v>447</v>
      </c>
      <c r="F204" t="s">
        <v>448</v>
      </c>
      <c r="G204" t="str">
        <f>"00030703"</f>
        <v>00030703</v>
      </c>
      <c r="H204" t="s">
        <v>444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T204">
        <v>0</v>
      </c>
      <c r="U204" t="s">
        <v>444</v>
      </c>
    </row>
    <row r="205" spans="1:21" x14ac:dyDescent="0.25">
      <c r="H205" t="s">
        <v>449</v>
      </c>
    </row>
    <row r="206" spans="1:21" x14ac:dyDescent="0.25">
      <c r="A206">
        <v>100</v>
      </c>
      <c r="B206">
        <v>2104</v>
      </c>
      <c r="C206" t="s">
        <v>450</v>
      </c>
      <c r="D206" t="s">
        <v>267</v>
      </c>
      <c r="E206" t="s">
        <v>114</v>
      </c>
      <c r="F206" t="s">
        <v>451</v>
      </c>
      <c r="G206" t="str">
        <f>"00019026"</f>
        <v>00019026</v>
      </c>
      <c r="H206" t="s">
        <v>444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6</v>
      </c>
      <c r="S206">
        <v>932</v>
      </c>
      <c r="T206">
        <v>0</v>
      </c>
      <c r="U206" t="s">
        <v>444</v>
      </c>
    </row>
    <row r="207" spans="1:21" x14ac:dyDescent="0.25">
      <c r="H207">
        <v>932</v>
      </c>
    </row>
    <row r="208" spans="1:21" x14ac:dyDescent="0.25">
      <c r="A208">
        <v>101</v>
      </c>
      <c r="B208">
        <v>9430</v>
      </c>
      <c r="C208" t="s">
        <v>452</v>
      </c>
      <c r="D208" t="s">
        <v>199</v>
      </c>
      <c r="E208" t="s">
        <v>140</v>
      </c>
      <c r="F208" t="s">
        <v>453</v>
      </c>
      <c r="G208" t="str">
        <f>"201604003197"</f>
        <v>201604003197</v>
      </c>
      <c r="H208">
        <v>935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T208">
        <v>0</v>
      </c>
      <c r="U208">
        <v>1085</v>
      </c>
    </row>
    <row r="209" spans="1:21" x14ac:dyDescent="0.25">
      <c r="H209" t="s">
        <v>454</v>
      </c>
    </row>
    <row r="210" spans="1:21" x14ac:dyDescent="0.25">
      <c r="A210">
        <v>102</v>
      </c>
      <c r="B210">
        <v>8285</v>
      </c>
      <c r="C210" t="s">
        <v>455</v>
      </c>
      <c r="D210" t="s">
        <v>456</v>
      </c>
      <c r="E210" t="s">
        <v>33</v>
      </c>
      <c r="F210" t="s">
        <v>457</v>
      </c>
      <c r="G210" t="str">
        <f>"00002744"</f>
        <v>00002744</v>
      </c>
      <c r="H210">
        <v>935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T210">
        <v>0</v>
      </c>
      <c r="U210">
        <v>1085</v>
      </c>
    </row>
    <row r="211" spans="1:21" x14ac:dyDescent="0.25">
      <c r="H211" t="s">
        <v>458</v>
      </c>
    </row>
    <row r="212" spans="1:21" x14ac:dyDescent="0.25">
      <c r="A212">
        <v>103</v>
      </c>
      <c r="B212">
        <v>1954</v>
      </c>
      <c r="C212" t="s">
        <v>459</v>
      </c>
      <c r="D212" t="s">
        <v>460</v>
      </c>
      <c r="E212" t="s">
        <v>321</v>
      </c>
      <c r="F212" t="s">
        <v>461</v>
      </c>
      <c r="G212" t="str">
        <f>"201511038173"</f>
        <v>201511038173</v>
      </c>
      <c r="H212">
        <v>935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T212">
        <v>0</v>
      </c>
      <c r="U212">
        <v>1085</v>
      </c>
    </row>
    <row r="213" spans="1:21" x14ac:dyDescent="0.25">
      <c r="H213" t="s">
        <v>462</v>
      </c>
    </row>
    <row r="214" spans="1:21" x14ac:dyDescent="0.25">
      <c r="A214">
        <v>104</v>
      </c>
      <c r="B214">
        <v>7394</v>
      </c>
      <c r="C214" t="s">
        <v>463</v>
      </c>
      <c r="D214" t="s">
        <v>464</v>
      </c>
      <c r="E214" t="s">
        <v>465</v>
      </c>
      <c r="F214" t="s">
        <v>466</v>
      </c>
      <c r="G214" t="str">
        <f>"201511036625"</f>
        <v>201511036625</v>
      </c>
      <c r="H214">
        <v>935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T214">
        <v>0</v>
      </c>
      <c r="U214">
        <v>1085</v>
      </c>
    </row>
    <row r="215" spans="1:21" x14ac:dyDescent="0.25">
      <c r="H215" t="s">
        <v>467</v>
      </c>
    </row>
    <row r="216" spans="1:21" x14ac:dyDescent="0.25">
      <c r="A216">
        <v>105</v>
      </c>
      <c r="B216">
        <v>5758</v>
      </c>
      <c r="C216" t="s">
        <v>468</v>
      </c>
      <c r="D216" t="s">
        <v>240</v>
      </c>
      <c r="E216" t="s">
        <v>15</v>
      </c>
      <c r="F216" t="s">
        <v>469</v>
      </c>
      <c r="G216" t="str">
        <f>"00097417"</f>
        <v>00097417</v>
      </c>
      <c r="H216" t="s">
        <v>68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T216">
        <v>0</v>
      </c>
      <c r="U216" t="s">
        <v>68</v>
      </c>
    </row>
    <row r="217" spans="1:21" x14ac:dyDescent="0.25">
      <c r="H217" t="s">
        <v>164</v>
      </c>
    </row>
    <row r="218" spans="1:21" x14ac:dyDescent="0.25">
      <c r="A218">
        <v>106</v>
      </c>
      <c r="B218">
        <v>3430</v>
      </c>
      <c r="C218" t="s">
        <v>470</v>
      </c>
      <c r="D218" t="s">
        <v>471</v>
      </c>
      <c r="E218" t="s">
        <v>199</v>
      </c>
      <c r="F218" t="s">
        <v>472</v>
      </c>
      <c r="G218" t="str">
        <f>"00016817"</f>
        <v>00016817</v>
      </c>
      <c r="H218" t="s">
        <v>75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T218">
        <v>0</v>
      </c>
      <c r="U218" t="s">
        <v>75</v>
      </c>
    </row>
    <row r="219" spans="1:21" x14ac:dyDescent="0.25">
      <c r="H219" t="s">
        <v>473</v>
      </c>
    </row>
    <row r="220" spans="1:21" x14ac:dyDescent="0.25">
      <c r="A220">
        <v>107</v>
      </c>
      <c r="B220">
        <v>284</v>
      </c>
      <c r="C220" t="s">
        <v>474</v>
      </c>
      <c r="D220" t="s">
        <v>33</v>
      </c>
      <c r="E220" t="s">
        <v>475</v>
      </c>
      <c r="F220" t="s">
        <v>476</v>
      </c>
      <c r="G220" t="str">
        <f>"201511019297"</f>
        <v>201511019297</v>
      </c>
      <c r="H220">
        <v>902</v>
      </c>
      <c r="I220">
        <v>150</v>
      </c>
      <c r="J220">
        <v>30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T220">
        <v>0</v>
      </c>
      <c r="U220">
        <v>1082</v>
      </c>
    </row>
    <row r="221" spans="1:21" x14ac:dyDescent="0.25">
      <c r="H221" t="s">
        <v>477</v>
      </c>
    </row>
    <row r="222" spans="1:21" x14ac:dyDescent="0.25">
      <c r="A222">
        <v>108</v>
      </c>
      <c r="B222">
        <v>5607</v>
      </c>
      <c r="C222" t="s">
        <v>478</v>
      </c>
      <c r="D222" t="s">
        <v>479</v>
      </c>
      <c r="E222" t="s">
        <v>199</v>
      </c>
      <c r="F222" t="s">
        <v>480</v>
      </c>
      <c r="G222" t="str">
        <f>"00069277"</f>
        <v>00069277</v>
      </c>
      <c r="H222" t="s">
        <v>481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T222">
        <v>0</v>
      </c>
      <c r="U222" t="s">
        <v>481</v>
      </c>
    </row>
    <row r="223" spans="1:21" x14ac:dyDescent="0.25">
      <c r="H223" t="s">
        <v>482</v>
      </c>
    </row>
    <row r="224" spans="1:21" x14ac:dyDescent="0.25">
      <c r="A224">
        <v>109</v>
      </c>
      <c r="B224">
        <v>410</v>
      </c>
      <c r="C224" t="s">
        <v>483</v>
      </c>
      <c r="D224" t="s">
        <v>484</v>
      </c>
      <c r="E224" t="s">
        <v>43</v>
      </c>
      <c r="F224" t="s">
        <v>485</v>
      </c>
      <c r="G224" t="str">
        <f>"00025969"</f>
        <v>00025969</v>
      </c>
      <c r="H224" t="s">
        <v>481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T224">
        <v>0</v>
      </c>
      <c r="U224" t="s">
        <v>481</v>
      </c>
    </row>
    <row r="225" spans="1:21" x14ac:dyDescent="0.25">
      <c r="H225" t="s">
        <v>486</v>
      </c>
    </row>
    <row r="226" spans="1:21" x14ac:dyDescent="0.25">
      <c r="A226">
        <v>110</v>
      </c>
      <c r="B226">
        <v>792</v>
      </c>
      <c r="C226" t="s">
        <v>487</v>
      </c>
      <c r="D226" t="s">
        <v>488</v>
      </c>
      <c r="E226" t="s">
        <v>15</v>
      </c>
      <c r="F226" t="s">
        <v>489</v>
      </c>
      <c r="G226" t="str">
        <f>"201511028886"</f>
        <v>201511028886</v>
      </c>
      <c r="H226" t="s">
        <v>481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T226">
        <v>0</v>
      </c>
      <c r="U226" t="s">
        <v>481</v>
      </c>
    </row>
    <row r="227" spans="1:21" x14ac:dyDescent="0.25">
      <c r="H227" t="s">
        <v>490</v>
      </c>
    </row>
    <row r="228" spans="1:21" x14ac:dyDescent="0.25">
      <c r="A228">
        <v>111</v>
      </c>
      <c r="B228">
        <v>6811</v>
      </c>
      <c r="C228" t="s">
        <v>491</v>
      </c>
      <c r="D228" t="s">
        <v>154</v>
      </c>
      <c r="E228" t="s">
        <v>188</v>
      </c>
      <c r="F228" t="s">
        <v>492</v>
      </c>
      <c r="G228" t="str">
        <f>"201511010096"</f>
        <v>201511010096</v>
      </c>
      <c r="H228" t="s">
        <v>309</v>
      </c>
      <c r="I228">
        <v>0</v>
      </c>
      <c r="J228">
        <v>30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T228">
        <v>0</v>
      </c>
      <c r="U228" t="s">
        <v>493</v>
      </c>
    </row>
    <row r="229" spans="1:21" x14ac:dyDescent="0.25">
      <c r="H229" t="s">
        <v>494</v>
      </c>
    </row>
    <row r="230" spans="1:21" x14ac:dyDescent="0.25">
      <c r="A230">
        <v>112</v>
      </c>
      <c r="B230">
        <v>2139</v>
      </c>
      <c r="C230" t="s">
        <v>495</v>
      </c>
      <c r="D230" t="s">
        <v>496</v>
      </c>
      <c r="E230" t="s">
        <v>199</v>
      </c>
      <c r="F230" t="s">
        <v>497</v>
      </c>
      <c r="G230" t="str">
        <f>"00024792"</f>
        <v>00024792</v>
      </c>
      <c r="H230" t="s">
        <v>328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T230">
        <v>0</v>
      </c>
      <c r="U230" t="s">
        <v>498</v>
      </c>
    </row>
    <row r="231" spans="1:21" x14ac:dyDescent="0.25">
      <c r="H231" t="s">
        <v>499</v>
      </c>
    </row>
    <row r="232" spans="1:21" x14ac:dyDescent="0.25">
      <c r="A232">
        <v>113</v>
      </c>
      <c r="B232">
        <v>8364</v>
      </c>
      <c r="C232" t="s">
        <v>500</v>
      </c>
      <c r="D232" t="s">
        <v>19</v>
      </c>
      <c r="E232" t="s">
        <v>33</v>
      </c>
      <c r="F232" t="s">
        <v>501</v>
      </c>
      <c r="G232" t="str">
        <f>"201510001995"</f>
        <v>201510001995</v>
      </c>
      <c r="H232" t="s">
        <v>328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T232">
        <v>0</v>
      </c>
      <c r="U232" t="s">
        <v>498</v>
      </c>
    </row>
    <row r="233" spans="1:21" x14ac:dyDescent="0.25">
      <c r="H233" t="s">
        <v>502</v>
      </c>
    </row>
    <row r="234" spans="1:21" x14ac:dyDescent="0.25">
      <c r="A234">
        <v>114</v>
      </c>
      <c r="B234">
        <v>1902</v>
      </c>
      <c r="C234" t="s">
        <v>503</v>
      </c>
      <c r="D234" t="s">
        <v>504</v>
      </c>
      <c r="E234" t="s">
        <v>38</v>
      </c>
      <c r="F234" t="s">
        <v>505</v>
      </c>
      <c r="G234" t="str">
        <f>"201511036268"</f>
        <v>201511036268</v>
      </c>
      <c r="H234" t="s">
        <v>334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T234">
        <v>0</v>
      </c>
      <c r="U234" t="s">
        <v>334</v>
      </c>
    </row>
    <row r="235" spans="1:21" x14ac:dyDescent="0.25">
      <c r="H235" t="s">
        <v>506</v>
      </c>
    </row>
    <row r="236" spans="1:21" x14ac:dyDescent="0.25">
      <c r="A236">
        <v>115</v>
      </c>
      <c r="B236">
        <v>5827</v>
      </c>
      <c r="C236" t="s">
        <v>507</v>
      </c>
      <c r="D236" t="s">
        <v>508</v>
      </c>
      <c r="E236" t="s">
        <v>38</v>
      </c>
      <c r="F236" t="s">
        <v>509</v>
      </c>
      <c r="G236" t="str">
        <f>"00079296"</f>
        <v>00079296</v>
      </c>
      <c r="H236">
        <v>1078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T236">
        <v>0</v>
      </c>
      <c r="U236">
        <v>1078</v>
      </c>
    </row>
    <row r="237" spans="1:21" x14ac:dyDescent="0.25">
      <c r="H237" t="s">
        <v>510</v>
      </c>
    </row>
    <row r="238" spans="1:21" x14ac:dyDescent="0.25">
      <c r="A238">
        <v>116</v>
      </c>
      <c r="B238">
        <v>5075</v>
      </c>
      <c r="C238" t="s">
        <v>511</v>
      </c>
      <c r="D238" t="s">
        <v>512</v>
      </c>
      <c r="E238" t="s">
        <v>379</v>
      </c>
      <c r="F238" t="s">
        <v>513</v>
      </c>
      <c r="G238" t="str">
        <f>"00090002"</f>
        <v>00090002</v>
      </c>
      <c r="H238" t="s">
        <v>514</v>
      </c>
      <c r="I238">
        <v>0</v>
      </c>
      <c r="J238">
        <v>70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T238">
        <v>0</v>
      </c>
      <c r="U238" t="s">
        <v>515</v>
      </c>
    </row>
    <row r="239" spans="1:21" x14ac:dyDescent="0.25">
      <c r="H239" t="s">
        <v>516</v>
      </c>
    </row>
    <row r="240" spans="1:21" x14ac:dyDescent="0.25">
      <c r="A240">
        <v>117</v>
      </c>
      <c r="B240">
        <v>2795</v>
      </c>
      <c r="C240" t="s">
        <v>517</v>
      </c>
      <c r="D240" t="s">
        <v>518</v>
      </c>
      <c r="E240" t="s">
        <v>19</v>
      </c>
      <c r="F240" t="s">
        <v>519</v>
      </c>
      <c r="G240" t="str">
        <f>"201511036205"</f>
        <v>201511036205</v>
      </c>
      <c r="H240" t="s">
        <v>520</v>
      </c>
      <c r="I240">
        <v>150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T240">
        <v>0</v>
      </c>
      <c r="U240" t="s">
        <v>521</v>
      </c>
    </row>
    <row r="241" spans="1:21" x14ac:dyDescent="0.25">
      <c r="H241" t="s">
        <v>522</v>
      </c>
    </row>
    <row r="242" spans="1:21" x14ac:dyDescent="0.25">
      <c r="A242">
        <v>118</v>
      </c>
      <c r="B242">
        <v>6453</v>
      </c>
      <c r="C242" t="s">
        <v>523</v>
      </c>
      <c r="D242" t="s">
        <v>524</v>
      </c>
      <c r="E242" t="s">
        <v>124</v>
      </c>
      <c r="F242" t="s">
        <v>525</v>
      </c>
      <c r="G242" t="str">
        <f>"201511037488"</f>
        <v>201511037488</v>
      </c>
      <c r="H242">
        <v>1045</v>
      </c>
      <c r="I242">
        <v>0</v>
      </c>
      <c r="J242">
        <v>30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T242">
        <v>0</v>
      </c>
      <c r="U242">
        <v>1075</v>
      </c>
    </row>
    <row r="243" spans="1:21" x14ac:dyDescent="0.25">
      <c r="H243" t="s">
        <v>526</v>
      </c>
    </row>
    <row r="244" spans="1:21" x14ac:dyDescent="0.25">
      <c r="A244">
        <v>119</v>
      </c>
      <c r="B244">
        <v>3543</v>
      </c>
      <c r="C244" t="s">
        <v>527</v>
      </c>
      <c r="D244" t="s">
        <v>23</v>
      </c>
      <c r="E244" t="s">
        <v>188</v>
      </c>
      <c r="F244" t="s">
        <v>528</v>
      </c>
      <c r="G244" t="str">
        <f>"00048239"</f>
        <v>00048239</v>
      </c>
      <c r="H244">
        <v>1045</v>
      </c>
      <c r="I244">
        <v>0</v>
      </c>
      <c r="J244">
        <v>30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T244">
        <v>0</v>
      </c>
      <c r="U244">
        <v>1075</v>
      </c>
    </row>
    <row r="245" spans="1:21" x14ac:dyDescent="0.25">
      <c r="H245" t="s">
        <v>529</v>
      </c>
    </row>
    <row r="246" spans="1:21" x14ac:dyDescent="0.25">
      <c r="A246">
        <v>120</v>
      </c>
      <c r="B246">
        <v>2520</v>
      </c>
      <c r="C246" t="s">
        <v>530</v>
      </c>
      <c r="D246" t="s">
        <v>178</v>
      </c>
      <c r="E246" t="s">
        <v>38</v>
      </c>
      <c r="F246" t="s">
        <v>531</v>
      </c>
      <c r="G246" t="str">
        <f>"00019874"</f>
        <v>00019874</v>
      </c>
      <c r="H246">
        <v>1045</v>
      </c>
      <c r="I246">
        <v>0</v>
      </c>
      <c r="J246">
        <v>30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T246">
        <v>0</v>
      </c>
      <c r="U246">
        <v>1075</v>
      </c>
    </row>
    <row r="247" spans="1:21" x14ac:dyDescent="0.25">
      <c r="H247" t="s">
        <v>532</v>
      </c>
    </row>
    <row r="248" spans="1:21" x14ac:dyDescent="0.25">
      <c r="A248">
        <v>121</v>
      </c>
      <c r="B248">
        <v>8718</v>
      </c>
      <c r="C248" t="s">
        <v>533</v>
      </c>
      <c r="D248" t="s">
        <v>47</v>
      </c>
      <c r="E248" t="s">
        <v>534</v>
      </c>
      <c r="F248" t="s">
        <v>535</v>
      </c>
      <c r="G248" t="str">
        <f>"00076603"</f>
        <v>00076603</v>
      </c>
      <c r="H248">
        <v>1045</v>
      </c>
      <c r="I248">
        <v>0</v>
      </c>
      <c r="J248">
        <v>30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T248">
        <v>0</v>
      </c>
      <c r="U248">
        <v>1075</v>
      </c>
    </row>
    <row r="249" spans="1:21" x14ac:dyDescent="0.25">
      <c r="H249" t="s">
        <v>536</v>
      </c>
    </row>
    <row r="250" spans="1:21" x14ac:dyDescent="0.25">
      <c r="A250">
        <v>122</v>
      </c>
      <c r="B250">
        <v>8970</v>
      </c>
      <c r="C250" t="s">
        <v>537</v>
      </c>
      <c r="D250" t="s">
        <v>23</v>
      </c>
      <c r="E250" t="s">
        <v>538</v>
      </c>
      <c r="F250" t="s">
        <v>539</v>
      </c>
      <c r="G250" t="str">
        <f>"201511038767"</f>
        <v>201511038767</v>
      </c>
      <c r="H250">
        <v>1045</v>
      </c>
      <c r="I250">
        <v>0</v>
      </c>
      <c r="J250">
        <v>30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T250">
        <v>0</v>
      </c>
      <c r="U250">
        <v>1075</v>
      </c>
    </row>
    <row r="251" spans="1:21" x14ac:dyDescent="0.25">
      <c r="H251" t="s">
        <v>540</v>
      </c>
    </row>
    <row r="252" spans="1:21" x14ac:dyDescent="0.25">
      <c r="A252">
        <v>123</v>
      </c>
      <c r="B252">
        <v>8535</v>
      </c>
      <c r="C252" t="s">
        <v>541</v>
      </c>
      <c r="D252" t="s">
        <v>267</v>
      </c>
      <c r="E252" t="s">
        <v>14</v>
      </c>
      <c r="F252" t="s">
        <v>542</v>
      </c>
      <c r="G252" t="str">
        <f>"201511022020"</f>
        <v>201511022020</v>
      </c>
      <c r="H252">
        <v>1045</v>
      </c>
      <c r="I252">
        <v>0</v>
      </c>
      <c r="J252">
        <v>30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T252">
        <v>1</v>
      </c>
      <c r="U252">
        <v>1075</v>
      </c>
    </row>
    <row r="253" spans="1:21" x14ac:dyDescent="0.25">
      <c r="H253" t="s">
        <v>543</v>
      </c>
    </row>
    <row r="254" spans="1:21" x14ac:dyDescent="0.25">
      <c r="A254">
        <v>124</v>
      </c>
      <c r="B254">
        <v>10369</v>
      </c>
      <c r="C254" t="s">
        <v>544</v>
      </c>
      <c r="D254" t="s">
        <v>42</v>
      </c>
      <c r="E254" t="s">
        <v>207</v>
      </c>
      <c r="F254" t="s">
        <v>545</v>
      </c>
      <c r="G254" t="str">
        <f>"00076348"</f>
        <v>00076348</v>
      </c>
      <c r="H254">
        <v>1045</v>
      </c>
      <c r="I254">
        <v>0</v>
      </c>
      <c r="J254">
        <v>30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T254">
        <v>0</v>
      </c>
      <c r="U254">
        <v>1075</v>
      </c>
    </row>
    <row r="255" spans="1:21" x14ac:dyDescent="0.25">
      <c r="H255" t="s">
        <v>546</v>
      </c>
    </row>
    <row r="256" spans="1:21" x14ac:dyDescent="0.25">
      <c r="A256">
        <v>125</v>
      </c>
      <c r="B256">
        <v>9173</v>
      </c>
      <c r="C256" t="s">
        <v>547</v>
      </c>
      <c r="D256" t="s">
        <v>548</v>
      </c>
      <c r="E256" t="s">
        <v>284</v>
      </c>
      <c r="F256" t="s">
        <v>549</v>
      </c>
      <c r="G256" t="str">
        <f>"00087716"</f>
        <v>00087716</v>
      </c>
      <c r="H256">
        <v>1045</v>
      </c>
      <c r="I256">
        <v>0</v>
      </c>
      <c r="J256">
        <v>30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T256">
        <v>0</v>
      </c>
      <c r="U256">
        <v>1075</v>
      </c>
    </row>
    <row r="257" spans="1:21" x14ac:dyDescent="0.25">
      <c r="H257" t="s">
        <v>550</v>
      </c>
    </row>
    <row r="258" spans="1:21" x14ac:dyDescent="0.25">
      <c r="A258">
        <v>126</v>
      </c>
      <c r="B258">
        <v>7405</v>
      </c>
      <c r="C258" t="s">
        <v>551</v>
      </c>
      <c r="D258" t="s">
        <v>89</v>
      </c>
      <c r="E258" t="s">
        <v>14</v>
      </c>
      <c r="F258" t="s">
        <v>552</v>
      </c>
      <c r="G258" t="str">
        <f>"00095571"</f>
        <v>00095571</v>
      </c>
      <c r="H258" t="s">
        <v>553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6</v>
      </c>
      <c r="S258">
        <v>906</v>
      </c>
      <c r="T258">
        <v>0</v>
      </c>
      <c r="U258" t="s">
        <v>553</v>
      </c>
    </row>
    <row r="259" spans="1:21" x14ac:dyDescent="0.25">
      <c r="H259" t="s">
        <v>554</v>
      </c>
    </row>
    <row r="260" spans="1:21" x14ac:dyDescent="0.25">
      <c r="A260">
        <v>127</v>
      </c>
      <c r="B260">
        <v>9549</v>
      </c>
      <c r="C260" t="s">
        <v>555</v>
      </c>
      <c r="D260" t="s">
        <v>556</v>
      </c>
      <c r="E260" t="s">
        <v>557</v>
      </c>
      <c r="F260" t="s">
        <v>558</v>
      </c>
      <c r="G260" t="str">
        <f>"00049768"</f>
        <v>00049768</v>
      </c>
      <c r="H260" t="s">
        <v>553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T260">
        <v>0</v>
      </c>
      <c r="U260" t="s">
        <v>553</v>
      </c>
    </row>
    <row r="261" spans="1:21" x14ac:dyDescent="0.25">
      <c r="H261" t="s">
        <v>559</v>
      </c>
    </row>
    <row r="262" spans="1:21" x14ac:dyDescent="0.25">
      <c r="A262">
        <v>128</v>
      </c>
      <c r="B262">
        <v>3111</v>
      </c>
      <c r="C262" t="s">
        <v>560</v>
      </c>
      <c r="D262" t="s">
        <v>23</v>
      </c>
      <c r="E262" t="s">
        <v>15</v>
      </c>
      <c r="F262" t="s">
        <v>561</v>
      </c>
      <c r="G262" t="str">
        <f>"201511039649"</f>
        <v>201511039649</v>
      </c>
      <c r="H262" t="s">
        <v>227</v>
      </c>
      <c r="I262">
        <v>0</v>
      </c>
      <c r="J262">
        <v>70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T262">
        <v>0</v>
      </c>
      <c r="U262" t="s">
        <v>562</v>
      </c>
    </row>
    <row r="263" spans="1:21" x14ac:dyDescent="0.25">
      <c r="H263" t="s">
        <v>563</v>
      </c>
    </row>
    <row r="264" spans="1:21" x14ac:dyDescent="0.25">
      <c r="A264">
        <v>129</v>
      </c>
      <c r="B264">
        <v>9803</v>
      </c>
      <c r="C264" t="s">
        <v>564</v>
      </c>
      <c r="D264" t="s">
        <v>23</v>
      </c>
      <c r="E264" t="s">
        <v>124</v>
      </c>
      <c r="F264" t="s">
        <v>565</v>
      </c>
      <c r="G264" t="str">
        <f>"201511010336"</f>
        <v>201511010336</v>
      </c>
      <c r="H264" t="s">
        <v>91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T264">
        <v>0</v>
      </c>
      <c r="U264" t="s">
        <v>91</v>
      </c>
    </row>
    <row r="265" spans="1:21" x14ac:dyDescent="0.25">
      <c r="H265" t="s">
        <v>566</v>
      </c>
    </row>
    <row r="266" spans="1:21" x14ac:dyDescent="0.25">
      <c r="A266">
        <v>130</v>
      </c>
      <c r="B266">
        <v>3728</v>
      </c>
      <c r="C266" t="s">
        <v>567</v>
      </c>
      <c r="D266" t="s">
        <v>23</v>
      </c>
      <c r="E266" t="s">
        <v>79</v>
      </c>
      <c r="F266" t="s">
        <v>568</v>
      </c>
      <c r="G266" t="str">
        <f>"201511039382"</f>
        <v>201511039382</v>
      </c>
      <c r="H266" t="s">
        <v>91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T266">
        <v>2</v>
      </c>
      <c r="U266" t="s">
        <v>91</v>
      </c>
    </row>
    <row r="267" spans="1:21" x14ac:dyDescent="0.25">
      <c r="H267" t="s">
        <v>569</v>
      </c>
    </row>
    <row r="268" spans="1:21" x14ac:dyDescent="0.25">
      <c r="A268">
        <v>131</v>
      </c>
      <c r="B268">
        <v>6748</v>
      </c>
      <c r="C268" t="s">
        <v>570</v>
      </c>
      <c r="D268" t="s">
        <v>571</v>
      </c>
      <c r="E268" t="s">
        <v>572</v>
      </c>
      <c r="F268" t="s">
        <v>573</v>
      </c>
      <c r="G268" t="str">
        <f>"201511009445"</f>
        <v>201511009445</v>
      </c>
      <c r="H268" t="s">
        <v>91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T268">
        <v>0</v>
      </c>
      <c r="U268" t="s">
        <v>91</v>
      </c>
    </row>
    <row r="269" spans="1:21" x14ac:dyDescent="0.25">
      <c r="H269" t="s">
        <v>574</v>
      </c>
    </row>
    <row r="270" spans="1:21" x14ac:dyDescent="0.25">
      <c r="A270">
        <v>132</v>
      </c>
      <c r="B270">
        <v>8525</v>
      </c>
      <c r="C270" t="s">
        <v>575</v>
      </c>
      <c r="D270" t="s">
        <v>42</v>
      </c>
      <c r="E270" t="s">
        <v>15</v>
      </c>
      <c r="F270" t="s">
        <v>576</v>
      </c>
      <c r="G270" t="str">
        <f>"201511043216"</f>
        <v>201511043216</v>
      </c>
      <c r="H270" t="s">
        <v>91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T270">
        <v>2</v>
      </c>
      <c r="U270" t="s">
        <v>91</v>
      </c>
    </row>
    <row r="271" spans="1:21" x14ac:dyDescent="0.25">
      <c r="H271" t="s">
        <v>577</v>
      </c>
    </row>
    <row r="272" spans="1:21" x14ac:dyDescent="0.25">
      <c r="A272">
        <v>133</v>
      </c>
      <c r="B272">
        <v>4186</v>
      </c>
      <c r="C272" t="s">
        <v>578</v>
      </c>
      <c r="D272" t="s">
        <v>579</v>
      </c>
      <c r="E272" t="s">
        <v>38</v>
      </c>
      <c r="F272" t="s">
        <v>580</v>
      </c>
      <c r="G272" t="str">
        <f>"00049287"</f>
        <v>00049287</v>
      </c>
      <c r="H272" t="s">
        <v>91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T272">
        <v>0</v>
      </c>
      <c r="U272" t="s">
        <v>91</v>
      </c>
    </row>
    <row r="273" spans="1:21" x14ac:dyDescent="0.25">
      <c r="H273" t="s">
        <v>581</v>
      </c>
    </row>
    <row r="274" spans="1:21" x14ac:dyDescent="0.25">
      <c r="A274">
        <v>134</v>
      </c>
      <c r="B274">
        <v>6840</v>
      </c>
      <c r="C274" t="s">
        <v>582</v>
      </c>
      <c r="D274" t="s">
        <v>199</v>
      </c>
      <c r="E274" t="s">
        <v>162</v>
      </c>
      <c r="F274" t="s">
        <v>583</v>
      </c>
      <c r="G274" t="str">
        <f>"201511028998"</f>
        <v>201511028998</v>
      </c>
      <c r="H274" t="s">
        <v>91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T274">
        <v>0</v>
      </c>
      <c r="U274" t="s">
        <v>91</v>
      </c>
    </row>
    <row r="275" spans="1:21" x14ac:dyDescent="0.25">
      <c r="H275">
        <v>918</v>
      </c>
    </row>
    <row r="276" spans="1:21" x14ac:dyDescent="0.25">
      <c r="A276">
        <v>135</v>
      </c>
      <c r="B276">
        <v>10215</v>
      </c>
      <c r="C276" t="s">
        <v>584</v>
      </c>
      <c r="D276" t="s">
        <v>585</v>
      </c>
      <c r="E276" t="s">
        <v>586</v>
      </c>
      <c r="F276" t="s">
        <v>587</v>
      </c>
      <c r="G276" t="str">
        <f>"201512002909"</f>
        <v>201512002909</v>
      </c>
      <c r="H276">
        <v>1001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70</v>
      </c>
      <c r="T276">
        <v>0</v>
      </c>
      <c r="U276">
        <v>1071</v>
      </c>
    </row>
    <row r="277" spans="1:21" x14ac:dyDescent="0.25">
      <c r="H277" t="s">
        <v>588</v>
      </c>
    </row>
    <row r="278" spans="1:21" x14ac:dyDescent="0.25">
      <c r="A278">
        <v>136</v>
      </c>
      <c r="B278">
        <v>3191</v>
      </c>
      <c r="C278" t="s">
        <v>589</v>
      </c>
      <c r="D278" t="s">
        <v>345</v>
      </c>
      <c r="E278" t="s">
        <v>387</v>
      </c>
      <c r="F278" t="s">
        <v>590</v>
      </c>
      <c r="G278" t="str">
        <f>"201406008289"</f>
        <v>201406008289</v>
      </c>
      <c r="H278" t="s">
        <v>190</v>
      </c>
      <c r="I278">
        <v>0</v>
      </c>
      <c r="J278">
        <v>30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T278">
        <v>0</v>
      </c>
      <c r="U278" t="s">
        <v>591</v>
      </c>
    </row>
    <row r="279" spans="1:21" x14ac:dyDescent="0.25">
      <c r="H279" t="s">
        <v>592</v>
      </c>
    </row>
    <row r="280" spans="1:21" x14ac:dyDescent="0.25">
      <c r="A280">
        <v>137</v>
      </c>
      <c r="B280">
        <v>9703</v>
      </c>
      <c r="C280" t="s">
        <v>593</v>
      </c>
      <c r="D280" t="s">
        <v>33</v>
      </c>
      <c r="E280" t="s">
        <v>150</v>
      </c>
      <c r="F280" t="s">
        <v>594</v>
      </c>
      <c r="G280" t="str">
        <f>"201511031755"</f>
        <v>201511031755</v>
      </c>
      <c r="H280" t="s">
        <v>190</v>
      </c>
      <c r="I280">
        <v>0</v>
      </c>
      <c r="J280">
        <v>30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T280">
        <v>0</v>
      </c>
      <c r="U280" t="s">
        <v>591</v>
      </c>
    </row>
    <row r="281" spans="1:21" x14ac:dyDescent="0.25">
      <c r="H281" t="s">
        <v>595</v>
      </c>
    </row>
    <row r="282" spans="1:21" x14ac:dyDescent="0.25">
      <c r="A282">
        <v>138</v>
      </c>
      <c r="B282">
        <v>424</v>
      </c>
      <c r="C282" t="s">
        <v>596</v>
      </c>
      <c r="D282" t="s">
        <v>597</v>
      </c>
      <c r="E282" t="s">
        <v>73</v>
      </c>
      <c r="F282" t="s">
        <v>598</v>
      </c>
      <c r="G282" t="str">
        <f>"00018848"</f>
        <v>00018848</v>
      </c>
      <c r="H282" t="s">
        <v>97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T282">
        <v>0</v>
      </c>
      <c r="U282" t="s">
        <v>97</v>
      </c>
    </row>
    <row r="283" spans="1:21" x14ac:dyDescent="0.25">
      <c r="H283" t="s">
        <v>599</v>
      </c>
    </row>
    <row r="284" spans="1:21" x14ac:dyDescent="0.25">
      <c r="A284">
        <v>139</v>
      </c>
      <c r="B284">
        <v>9192</v>
      </c>
      <c r="C284" t="s">
        <v>600</v>
      </c>
      <c r="D284" t="s">
        <v>601</v>
      </c>
      <c r="E284" t="s">
        <v>602</v>
      </c>
      <c r="F284" t="s">
        <v>603</v>
      </c>
      <c r="G284" t="str">
        <f>"201511040898"</f>
        <v>201511040898</v>
      </c>
      <c r="H284" t="s">
        <v>97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T284">
        <v>1</v>
      </c>
      <c r="U284" t="s">
        <v>97</v>
      </c>
    </row>
    <row r="285" spans="1:21" x14ac:dyDescent="0.25">
      <c r="H285" t="s">
        <v>604</v>
      </c>
    </row>
    <row r="286" spans="1:21" x14ac:dyDescent="0.25">
      <c r="A286">
        <v>140</v>
      </c>
      <c r="B286">
        <v>1870</v>
      </c>
      <c r="C286" t="s">
        <v>605</v>
      </c>
      <c r="D286" t="s">
        <v>606</v>
      </c>
      <c r="E286" t="s">
        <v>207</v>
      </c>
      <c r="F286" t="s">
        <v>607</v>
      </c>
      <c r="G286" t="str">
        <f>"00027859"</f>
        <v>00027859</v>
      </c>
      <c r="H286" t="s">
        <v>97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T286">
        <v>0</v>
      </c>
      <c r="U286" t="s">
        <v>97</v>
      </c>
    </row>
    <row r="287" spans="1:21" x14ac:dyDescent="0.25">
      <c r="H287" t="s">
        <v>608</v>
      </c>
    </row>
    <row r="288" spans="1:21" x14ac:dyDescent="0.25">
      <c r="A288">
        <v>141</v>
      </c>
      <c r="B288">
        <v>234</v>
      </c>
      <c r="C288" t="s">
        <v>609</v>
      </c>
      <c r="D288" t="s">
        <v>47</v>
      </c>
      <c r="E288" t="s">
        <v>15</v>
      </c>
      <c r="F288" t="s">
        <v>610</v>
      </c>
      <c r="G288" t="str">
        <f>"201511042838"</f>
        <v>201511042838</v>
      </c>
      <c r="H288">
        <v>1067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T288">
        <v>0</v>
      </c>
      <c r="U288">
        <v>1067</v>
      </c>
    </row>
    <row r="289" spans="1:21" x14ac:dyDescent="0.25">
      <c r="H289" t="s">
        <v>611</v>
      </c>
    </row>
    <row r="290" spans="1:21" x14ac:dyDescent="0.25">
      <c r="A290">
        <v>142</v>
      </c>
      <c r="B290">
        <v>7768</v>
      </c>
      <c r="C290" t="s">
        <v>612</v>
      </c>
      <c r="D290" t="s">
        <v>178</v>
      </c>
      <c r="E290" t="s">
        <v>19</v>
      </c>
      <c r="F290" t="s">
        <v>613</v>
      </c>
      <c r="G290" t="str">
        <f>"201511041071"</f>
        <v>201511041071</v>
      </c>
      <c r="H290">
        <v>913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T290">
        <v>0</v>
      </c>
      <c r="U290">
        <v>1063</v>
      </c>
    </row>
    <row r="291" spans="1:21" x14ac:dyDescent="0.25">
      <c r="H291" t="s">
        <v>614</v>
      </c>
    </row>
    <row r="292" spans="1:21" x14ac:dyDescent="0.25">
      <c r="A292">
        <v>143</v>
      </c>
      <c r="B292">
        <v>4361</v>
      </c>
      <c r="C292" t="s">
        <v>615</v>
      </c>
      <c r="D292" t="s">
        <v>42</v>
      </c>
      <c r="E292" t="s">
        <v>284</v>
      </c>
      <c r="F292" t="s">
        <v>616</v>
      </c>
      <c r="G292" t="str">
        <f>"00087505"</f>
        <v>00087505</v>
      </c>
      <c r="H292" t="s">
        <v>617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T292">
        <v>0</v>
      </c>
      <c r="U292" t="s">
        <v>617</v>
      </c>
    </row>
    <row r="293" spans="1:21" x14ac:dyDescent="0.25">
      <c r="H293">
        <v>928</v>
      </c>
    </row>
    <row r="294" spans="1:21" x14ac:dyDescent="0.25">
      <c r="A294">
        <v>144</v>
      </c>
      <c r="B294">
        <v>8241</v>
      </c>
      <c r="C294" t="s">
        <v>618</v>
      </c>
      <c r="D294" t="s">
        <v>619</v>
      </c>
      <c r="E294" t="s">
        <v>55</v>
      </c>
      <c r="F294" t="s">
        <v>620</v>
      </c>
      <c r="G294" t="str">
        <f>"00075246"</f>
        <v>00075246</v>
      </c>
      <c r="H294" t="s">
        <v>617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T294">
        <v>0</v>
      </c>
      <c r="U294" t="s">
        <v>617</v>
      </c>
    </row>
    <row r="295" spans="1:21" x14ac:dyDescent="0.25">
      <c r="H295" t="s">
        <v>621</v>
      </c>
    </row>
    <row r="296" spans="1:21" x14ac:dyDescent="0.25">
      <c r="A296">
        <v>145</v>
      </c>
      <c r="B296">
        <v>10125</v>
      </c>
      <c r="C296" t="s">
        <v>622</v>
      </c>
      <c r="D296" t="s">
        <v>23</v>
      </c>
      <c r="E296" t="s">
        <v>33</v>
      </c>
      <c r="F296" t="s">
        <v>623</v>
      </c>
      <c r="G296" t="str">
        <f>"00101837"</f>
        <v>00101837</v>
      </c>
      <c r="H296" t="s">
        <v>624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T296">
        <v>0</v>
      </c>
      <c r="U296" t="s">
        <v>624</v>
      </c>
    </row>
    <row r="297" spans="1:21" x14ac:dyDescent="0.25">
      <c r="H297" t="s">
        <v>625</v>
      </c>
    </row>
    <row r="298" spans="1:21" x14ac:dyDescent="0.25">
      <c r="A298">
        <v>146</v>
      </c>
      <c r="B298">
        <v>10547</v>
      </c>
      <c r="C298" t="s">
        <v>626</v>
      </c>
      <c r="D298" t="s">
        <v>627</v>
      </c>
      <c r="E298" t="s">
        <v>19</v>
      </c>
      <c r="F298" t="s">
        <v>628</v>
      </c>
      <c r="G298" t="str">
        <f>"201511019576"</f>
        <v>201511019576</v>
      </c>
      <c r="H298">
        <v>990</v>
      </c>
      <c r="I298">
        <v>0</v>
      </c>
      <c r="J298">
        <v>70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T298">
        <v>0</v>
      </c>
      <c r="U298">
        <v>1060</v>
      </c>
    </row>
    <row r="299" spans="1:21" x14ac:dyDescent="0.25">
      <c r="H299" t="s">
        <v>629</v>
      </c>
    </row>
    <row r="300" spans="1:21" x14ac:dyDescent="0.25">
      <c r="A300">
        <v>147</v>
      </c>
      <c r="B300">
        <v>7272</v>
      </c>
      <c r="C300" t="s">
        <v>630</v>
      </c>
      <c r="D300" t="s">
        <v>23</v>
      </c>
      <c r="E300" t="s">
        <v>33</v>
      </c>
      <c r="F300" t="s">
        <v>631</v>
      </c>
      <c r="G300" t="str">
        <f>"201102000466"</f>
        <v>201102000466</v>
      </c>
      <c r="H300">
        <v>990</v>
      </c>
      <c r="I300">
        <v>0</v>
      </c>
      <c r="J300">
        <v>70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T300">
        <v>0</v>
      </c>
      <c r="U300">
        <v>1060</v>
      </c>
    </row>
    <row r="301" spans="1:21" x14ac:dyDescent="0.25">
      <c r="H301" t="s">
        <v>632</v>
      </c>
    </row>
    <row r="302" spans="1:21" x14ac:dyDescent="0.25">
      <c r="A302">
        <v>148</v>
      </c>
      <c r="B302">
        <v>8909</v>
      </c>
      <c r="C302" t="s">
        <v>633</v>
      </c>
      <c r="D302" t="s">
        <v>203</v>
      </c>
      <c r="E302" t="s">
        <v>634</v>
      </c>
      <c r="F302" t="s">
        <v>635</v>
      </c>
      <c r="G302" t="str">
        <f>"201511027396"</f>
        <v>201511027396</v>
      </c>
      <c r="H302">
        <v>990</v>
      </c>
      <c r="I302">
        <v>0</v>
      </c>
      <c r="J302">
        <v>70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T302">
        <v>0</v>
      </c>
      <c r="U302">
        <v>1060</v>
      </c>
    </row>
    <row r="303" spans="1:21" x14ac:dyDescent="0.25">
      <c r="H303" t="s">
        <v>636</v>
      </c>
    </row>
    <row r="304" spans="1:21" x14ac:dyDescent="0.25">
      <c r="A304">
        <v>149</v>
      </c>
      <c r="B304">
        <v>10208</v>
      </c>
      <c r="C304" t="s">
        <v>637</v>
      </c>
      <c r="D304" t="s">
        <v>488</v>
      </c>
      <c r="E304" t="s">
        <v>638</v>
      </c>
      <c r="F304" t="s">
        <v>639</v>
      </c>
      <c r="G304" t="str">
        <f>"201511008464"</f>
        <v>201511008464</v>
      </c>
      <c r="H304">
        <v>880</v>
      </c>
      <c r="I304">
        <v>150</v>
      </c>
      <c r="J304">
        <v>30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T304">
        <v>0</v>
      </c>
      <c r="U304">
        <v>1060</v>
      </c>
    </row>
    <row r="305" spans="1:21" x14ac:dyDescent="0.25">
      <c r="H305" t="s">
        <v>640</v>
      </c>
    </row>
    <row r="306" spans="1:21" x14ac:dyDescent="0.25">
      <c r="A306">
        <v>150</v>
      </c>
      <c r="B306">
        <v>5149</v>
      </c>
      <c r="C306" t="s">
        <v>641</v>
      </c>
      <c r="D306" t="s">
        <v>642</v>
      </c>
      <c r="E306" t="s">
        <v>19</v>
      </c>
      <c r="F306" t="s">
        <v>643</v>
      </c>
      <c r="G306" t="str">
        <f>"201511027692"</f>
        <v>201511027692</v>
      </c>
      <c r="H306">
        <v>880</v>
      </c>
      <c r="I306">
        <v>150</v>
      </c>
      <c r="J306">
        <v>30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T306">
        <v>0</v>
      </c>
      <c r="U306">
        <v>1060</v>
      </c>
    </row>
    <row r="307" spans="1:21" x14ac:dyDescent="0.25">
      <c r="H307" t="s">
        <v>644</v>
      </c>
    </row>
    <row r="308" spans="1:21" x14ac:dyDescent="0.25">
      <c r="A308">
        <v>151</v>
      </c>
      <c r="B308">
        <v>8609</v>
      </c>
      <c r="C308" t="s">
        <v>645</v>
      </c>
      <c r="D308" t="s">
        <v>479</v>
      </c>
      <c r="E308" t="s">
        <v>19</v>
      </c>
      <c r="F308" t="s">
        <v>646</v>
      </c>
      <c r="G308" t="str">
        <f>"201511010155"</f>
        <v>201511010155</v>
      </c>
      <c r="H308">
        <v>880</v>
      </c>
      <c r="I308">
        <v>150</v>
      </c>
      <c r="J308">
        <v>30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T308">
        <v>2</v>
      </c>
      <c r="U308">
        <v>1060</v>
      </c>
    </row>
    <row r="309" spans="1:21" x14ac:dyDescent="0.25">
      <c r="H309" t="s">
        <v>647</v>
      </c>
    </row>
    <row r="310" spans="1:21" x14ac:dyDescent="0.25">
      <c r="A310">
        <v>152</v>
      </c>
      <c r="B310">
        <v>1340</v>
      </c>
      <c r="C310" t="s">
        <v>105</v>
      </c>
      <c r="D310" t="s">
        <v>106</v>
      </c>
      <c r="E310" t="s">
        <v>107</v>
      </c>
      <c r="F310" t="s">
        <v>108</v>
      </c>
      <c r="G310" t="str">
        <f>"00075032"</f>
        <v>00075032</v>
      </c>
      <c r="H310" t="s">
        <v>109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T310">
        <v>0</v>
      </c>
      <c r="U310" t="s">
        <v>109</v>
      </c>
    </row>
    <row r="311" spans="1:21" x14ac:dyDescent="0.25">
      <c r="H311" t="s">
        <v>111</v>
      </c>
    </row>
    <row r="312" spans="1:21" x14ac:dyDescent="0.25">
      <c r="A312">
        <v>153</v>
      </c>
      <c r="B312">
        <v>7320</v>
      </c>
      <c r="C312" t="s">
        <v>648</v>
      </c>
      <c r="D312" t="s">
        <v>173</v>
      </c>
      <c r="E312" t="s">
        <v>15</v>
      </c>
      <c r="F312" t="s">
        <v>649</v>
      </c>
      <c r="G312" t="str">
        <f>"201406007466"</f>
        <v>201406007466</v>
      </c>
      <c r="H312" t="s">
        <v>116</v>
      </c>
      <c r="I312">
        <v>0</v>
      </c>
      <c r="J312">
        <v>30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6</v>
      </c>
      <c r="S312">
        <v>906</v>
      </c>
      <c r="T312">
        <v>0</v>
      </c>
      <c r="U312" t="s">
        <v>650</v>
      </c>
    </row>
    <row r="313" spans="1:21" x14ac:dyDescent="0.25">
      <c r="H313">
        <v>906</v>
      </c>
    </row>
    <row r="314" spans="1:21" x14ac:dyDescent="0.25">
      <c r="A314">
        <v>154</v>
      </c>
      <c r="B314">
        <v>4645</v>
      </c>
      <c r="C314" t="s">
        <v>651</v>
      </c>
      <c r="D314" t="s">
        <v>652</v>
      </c>
      <c r="E314" t="s">
        <v>33</v>
      </c>
      <c r="F314" t="s">
        <v>653</v>
      </c>
      <c r="G314" t="str">
        <f>"201511004990"</f>
        <v>201511004990</v>
      </c>
      <c r="H314" t="s">
        <v>654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T314">
        <v>0</v>
      </c>
      <c r="U314" t="s">
        <v>655</v>
      </c>
    </row>
    <row r="315" spans="1:21" x14ac:dyDescent="0.25">
      <c r="H315" t="s">
        <v>656</v>
      </c>
    </row>
    <row r="316" spans="1:21" x14ac:dyDescent="0.25">
      <c r="A316">
        <v>155</v>
      </c>
      <c r="B316">
        <v>7451</v>
      </c>
      <c r="C316" t="s">
        <v>657</v>
      </c>
      <c r="D316" t="s">
        <v>658</v>
      </c>
      <c r="E316" t="s">
        <v>659</v>
      </c>
      <c r="F316" t="s">
        <v>660</v>
      </c>
      <c r="G316" t="str">
        <f>"00024456"</f>
        <v>00024456</v>
      </c>
      <c r="H316">
        <v>1056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T316">
        <v>0</v>
      </c>
      <c r="U316">
        <v>1056</v>
      </c>
    </row>
    <row r="317" spans="1:21" x14ac:dyDescent="0.25">
      <c r="H317" t="s">
        <v>661</v>
      </c>
    </row>
    <row r="318" spans="1:21" x14ac:dyDescent="0.25">
      <c r="A318">
        <v>156</v>
      </c>
      <c r="B318">
        <v>3599</v>
      </c>
      <c r="C318" t="s">
        <v>662</v>
      </c>
      <c r="D318" t="s">
        <v>140</v>
      </c>
      <c r="E318" t="s">
        <v>199</v>
      </c>
      <c r="F318" t="s">
        <v>663</v>
      </c>
      <c r="G318" t="str">
        <f>"00024496"</f>
        <v>00024496</v>
      </c>
      <c r="H318">
        <v>1056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T318">
        <v>0</v>
      </c>
      <c r="U318">
        <v>1056</v>
      </c>
    </row>
    <row r="319" spans="1:21" x14ac:dyDescent="0.25">
      <c r="H319" t="s">
        <v>664</v>
      </c>
    </row>
    <row r="320" spans="1:21" x14ac:dyDescent="0.25">
      <c r="A320">
        <v>157</v>
      </c>
      <c r="B320">
        <v>8617</v>
      </c>
      <c r="C320" t="s">
        <v>665</v>
      </c>
      <c r="D320" t="s">
        <v>65</v>
      </c>
      <c r="E320" t="s">
        <v>666</v>
      </c>
      <c r="F320" t="s">
        <v>667</v>
      </c>
      <c r="G320" t="str">
        <f>"00016795"</f>
        <v>00016795</v>
      </c>
      <c r="H320">
        <v>1056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T320">
        <v>0</v>
      </c>
      <c r="U320">
        <v>1056</v>
      </c>
    </row>
    <row r="321" spans="1:21" x14ac:dyDescent="0.25">
      <c r="H321" t="s">
        <v>668</v>
      </c>
    </row>
    <row r="322" spans="1:21" x14ac:dyDescent="0.25">
      <c r="A322">
        <v>158</v>
      </c>
      <c r="B322">
        <v>4515</v>
      </c>
      <c r="C322" t="s">
        <v>669</v>
      </c>
      <c r="D322" t="s">
        <v>670</v>
      </c>
      <c r="E322" t="s">
        <v>671</v>
      </c>
      <c r="F322" t="s">
        <v>672</v>
      </c>
      <c r="G322" t="str">
        <f>"201511010700"</f>
        <v>201511010700</v>
      </c>
      <c r="H322">
        <v>1056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T322">
        <v>0</v>
      </c>
      <c r="U322">
        <v>1056</v>
      </c>
    </row>
    <row r="323" spans="1:21" x14ac:dyDescent="0.25">
      <c r="H323" t="s">
        <v>673</v>
      </c>
    </row>
    <row r="324" spans="1:21" x14ac:dyDescent="0.25">
      <c r="A324">
        <v>159</v>
      </c>
      <c r="B324">
        <v>1276</v>
      </c>
      <c r="C324" t="s">
        <v>674</v>
      </c>
      <c r="D324" t="s">
        <v>178</v>
      </c>
      <c r="E324" t="s">
        <v>19</v>
      </c>
      <c r="F324" t="s">
        <v>675</v>
      </c>
      <c r="G324" t="str">
        <f>"201511035999"</f>
        <v>201511035999</v>
      </c>
      <c r="H324">
        <v>1056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6</v>
      </c>
      <c r="S324">
        <v>906</v>
      </c>
      <c r="T324">
        <v>2</v>
      </c>
      <c r="U324">
        <v>1056</v>
      </c>
    </row>
    <row r="325" spans="1:21" x14ac:dyDescent="0.25">
      <c r="H325" t="s">
        <v>554</v>
      </c>
    </row>
    <row r="326" spans="1:21" x14ac:dyDescent="0.25">
      <c r="A326">
        <v>160</v>
      </c>
      <c r="B326">
        <v>4469</v>
      </c>
      <c r="C326" t="s">
        <v>676</v>
      </c>
      <c r="D326" t="s">
        <v>677</v>
      </c>
      <c r="E326" t="s">
        <v>114</v>
      </c>
      <c r="F326" t="s">
        <v>678</v>
      </c>
      <c r="G326" t="str">
        <f>"00044905"</f>
        <v>00044905</v>
      </c>
      <c r="H326">
        <v>1056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T326">
        <v>0</v>
      </c>
      <c r="U326">
        <v>1056</v>
      </c>
    </row>
    <row r="327" spans="1:21" x14ac:dyDescent="0.25">
      <c r="H327" t="s">
        <v>679</v>
      </c>
    </row>
    <row r="328" spans="1:21" x14ac:dyDescent="0.25">
      <c r="A328">
        <v>161</v>
      </c>
      <c r="B328">
        <v>7870</v>
      </c>
      <c r="C328" t="s">
        <v>680</v>
      </c>
      <c r="D328" t="s">
        <v>681</v>
      </c>
      <c r="E328" t="s">
        <v>337</v>
      </c>
      <c r="F328" t="s">
        <v>682</v>
      </c>
      <c r="G328" t="str">
        <f>"00042393"</f>
        <v>00042393</v>
      </c>
      <c r="H328" t="s">
        <v>683</v>
      </c>
      <c r="I328">
        <v>150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T328">
        <v>0</v>
      </c>
      <c r="U328" t="s">
        <v>684</v>
      </c>
    </row>
    <row r="329" spans="1:21" x14ac:dyDescent="0.25">
      <c r="H329" t="s">
        <v>685</v>
      </c>
    </row>
    <row r="330" spans="1:21" x14ac:dyDescent="0.25">
      <c r="A330">
        <v>162</v>
      </c>
      <c r="B330">
        <v>7870</v>
      </c>
      <c r="C330" t="s">
        <v>680</v>
      </c>
      <c r="D330" t="s">
        <v>681</v>
      </c>
      <c r="E330" t="s">
        <v>337</v>
      </c>
      <c r="F330" t="s">
        <v>682</v>
      </c>
      <c r="G330" t="str">
        <f>"00042393"</f>
        <v>00042393</v>
      </c>
      <c r="H330" t="s">
        <v>683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6</v>
      </c>
      <c r="S330">
        <v>906</v>
      </c>
      <c r="T330">
        <v>0</v>
      </c>
      <c r="U330" t="s">
        <v>684</v>
      </c>
    </row>
    <row r="331" spans="1:21" x14ac:dyDescent="0.25">
      <c r="H331" t="s">
        <v>685</v>
      </c>
    </row>
    <row r="332" spans="1:21" x14ac:dyDescent="0.25">
      <c r="A332">
        <v>163</v>
      </c>
      <c r="B332">
        <v>8554</v>
      </c>
      <c r="C332" t="s">
        <v>686</v>
      </c>
      <c r="D332" t="s">
        <v>23</v>
      </c>
      <c r="E332" t="s">
        <v>174</v>
      </c>
      <c r="F332" t="s">
        <v>687</v>
      </c>
      <c r="G332" t="str">
        <f>"00016322"</f>
        <v>00016322</v>
      </c>
      <c r="H332" t="s">
        <v>126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T332">
        <v>0</v>
      </c>
      <c r="U332" t="s">
        <v>126</v>
      </c>
    </row>
    <row r="333" spans="1:21" x14ac:dyDescent="0.25">
      <c r="H333" t="s">
        <v>688</v>
      </c>
    </row>
    <row r="334" spans="1:21" x14ac:dyDescent="0.25">
      <c r="A334">
        <v>164</v>
      </c>
      <c r="B334">
        <v>2537</v>
      </c>
      <c r="C334" t="s">
        <v>689</v>
      </c>
      <c r="D334" t="s">
        <v>690</v>
      </c>
      <c r="E334" t="s">
        <v>140</v>
      </c>
      <c r="F334" t="s">
        <v>691</v>
      </c>
      <c r="G334" t="str">
        <f>"201510004019"</f>
        <v>201510004019</v>
      </c>
      <c r="H334" t="s">
        <v>126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T334">
        <v>1</v>
      </c>
      <c r="U334" t="s">
        <v>126</v>
      </c>
    </row>
    <row r="335" spans="1:21" x14ac:dyDescent="0.25">
      <c r="H335" t="s">
        <v>692</v>
      </c>
    </row>
    <row r="336" spans="1:21" x14ac:dyDescent="0.25">
      <c r="A336">
        <v>165</v>
      </c>
      <c r="B336">
        <v>2948</v>
      </c>
      <c r="C336" t="s">
        <v>693</v>
      </c>
      <c r="D336" t="s">
        <v>23</v>
      </c>
      <c r="E336" t="s">
        <v>19</v>
      </c>
      <c r="F336" t="s">
        <v>694</v>
      </c>
      <c r="G336" t="str">
        <f>"201511007231"</f>
        <v>201511007231</v>
      </c>
      <c r="H336" t="s">
        <v>126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T336">
        <v>0</v>
      </c>
      <c r="U336" t="s">
        <v>126</v>
      </c>
    </row>
    <row r="337" spans="1:21" x14ac:dyDescent="0.25">
      <c r="H337" t="s">
        <v>695</v>
      </c>
    </row>
    <row r="338" spans="1:21" x14ac:dyDescent="0.25">
      <c r="A338">
        <v>166</v>
      </c>
      <c r="B338">
        <v>3833</v>
      </c>
      <c r="C338" t="s">
        <v>696</v>
      </c>
      <c r="D338" t="s">
        <v>47</v>
      </c>
      <c r="E338" t="s">
        <v>15</v>
      </c>
      <c r="F338" t="s">
        <v>697</v>
      </c>
      <c r="G338" t="str">
        <f>"201511026341"</f>
        <v>201511026341</v>
      </c>
      <c r="H338">
        <v>902</v>
      </c>
      <c r="I338">
        <v>150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T338">
        <v>0</v>
      </c>
      <c r="U338">
        <v>1052</v>
      </c>
    </row>
    <row r="339" spans="1:21" x14ac:dyDescent="0.25">
      <c r="H339" t="s">
        <v>698</v>
      </c>
    </row>
    <row r="340" spans="1:21" x14ac:dyDescent="0.25">
      <c r="A340">
        <v>167</v>
      </c>
      <c r="B340">
        <v>9887</v>
      </c>
      <c r="C340" t="s">
        <v>699</v>
      </c>
      <c r="D340" t="s">
        <v>47</v>
      </c>
      <c r="E340" t="s">
        <v>33</v>
      </c>
      <c r="F340" t="s">
        <v>700</v>
      </c>
      <c r="G340" t="str">
        <f>"00076753"</f>
        <v>00076753</v>
      </c>
      <c r="H340" t="s">
        <v>309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T340">
        <v>0</v>
      </c>
      <c r="U340" t="s">
        <v>309</v>
      </c>
    </row>
    <row r="341" spans="1:21" x14ac:dyDescent="0.25">
      <c r="H341" t="s">
        <v>701</v>
      </c>
    </row>
    <row r="342" spans="1:21" x14ac:dyDescent="0.25">
      <c r="A342">
        <v>168</v>
      </c>
      <c r="B342">
        <v>2993</v>
      </c>
      <c r="C342" t="s">
        <v>702</v>
      </c>
      <c r="D342" t="s">
        <v>488</v>
      </c>
      <c r="E342" t="s">
        <v>703</v>
      </c>
      <c r="F342" t="s">
        <v>704</v>
      </c>
      <c r="G342" t="str">
        <f>"00024140"</f>
        <v>00024140</v>
      </c>
      <c r="H342">
        <v>990</v>
      </c>
      <c r="I342">
        <v>0</v>
      </c>
      <c r="J342">
        <v>30</v>
      </c>
      <c r="K342">
        <v>30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T342">
        <v>0</v>
      </c>
      <c r="U342">
        <v>1050</v>
      </c>
    </row>
    <row r="343" spans="1:21" x14ac:dyDescent="0.25">
      <c r="H343" t="s">
        <v>705</v>
      </c>
    </row>
    <row r="344" spans="1:21" x14ac:dyDescent="0.25">
      <c r="A344">
        <v>169</v>
      </c>
      <c r="B344">
        <v>6671</v>
      </c>
      <c r="C344" t="s">
        <v>706</v>
      </c>
      <c r="D344" t="s">
        <v>267</v>
      </c>
      <c r="E344" t="s">
        <v>33</v>
      </c>
      <c r="F344" t="s">
        <v>707</v>
      </c>
      <c r="G344" t="str">
        <f>"00024497"</f>
        <v>00024497</v>
      </c>
      <c r="H344" t="s">
        <v>142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T344">
        <v>0</v>
      </c>
      <c r="U344" t="s">
        <v>142</v>
      </c>
    </row>
    <row r="345" spans="1:21" x14ac:dyDescent="0.25">
      <c r="H345" t="s">
        <v>708</v>
      </c>
    </row>
    <row r="346" spans="1:21" x14ac:dyDescent="0.25">
      <c r="A346">
        <v>170</v>
      </c>
      <c r="B346">
        <v>8102</v>
      </c>
      <c r="C346" t="s">
        <v>709</v>
      </c>
      <c r="D346" t="s">
        <v>23</v>
      </c>
      <c r="E346" t="s">
        <v>15</v>
      </c>
      <c r="F346" t="s">
        <v>710</v>
      </c>
      <c r="G346" t="str">
        <f>"00077664"</f>
        <v>00077664</v>
      </c>
      <c r="H346" t="s">
        <v>142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6</v>
      </c>
      <c r="S346">
        <v>906</v>
      </c>
      <c r="T346">
        <v>0</v>
      </c>
      <c r="U346" t="s">
        <v>142</v>
      </c>
    </row>
    <row r="347" spans="1:21" x14ac:dyDescent="0.25">
      <c r="H347">
        <v>906</v>
      </c>
    </row>
    <row r="348" spans="1:21" x14ac:dyDescent="0.25">
      <c r="A348">
        <v>171</v>
      </c>
      <c r="B348">
        <v>6192</v>
      </c>
      <c r="C348" t="s">
        <v>600</v>
      </c>
      <c r="D348" t="s">
        <v>711</v>
      </c>
      <c r="E348" t="s">
        <v>712</v>
      </c>
      <c r="F348" t="s">
        <v>713</v>
      </c>
      <c r="G348" t="str">
        <f>"00024030"</f>
        <v>00024030</v>
      </c>
      <c r="H348" t="s">
        <v>433</v>
      </c>
      <c r="I348">
        <v>0</v>
      </c>
      <c r="J348">
        <v>30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T348">
        <v>0</v>
      </c>
      <c r="U348" t="s">
        <v>714</v>
      </c>
    </row>
    <row r="349" spans="1:21" x14ac:dyDescent="0.25">
      <c r="H349" t="s">
        <v>715</v>
      </c>
    </row>
    <row r="350" spans="1:21" x14ac:dyDescent="0.25">
      <c r="A350">
        <v>172</v>
      </c>
      <c r="B350">
        <v>763</v>
      </c>
      <c r="C350" t="s">
        <v>331</v>
      </c>
      <c r="D350" t="s">
        <v>716</v>
      </c>
      <c r="E350" t="s">
        <v>140</v>
      </c>
      <c r="F350" t="s">
        <v>717</v>
      </c>
      <c r="G350" t="str">
        <f>"201502001901"</f>
        <v>201502001901</v>
      </c>
      <c r="H350">
        <v>1045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T350">
        <v>0</v>
      </c>
      <c r="U350">
        <v>1045</v>
      </c>
    </row>
    <row r="351" spans="1:21" x14ac:dyDescent="0.25">
      <c r="H351" t="s">
        <v>718</v>
      </c>
    </row>
    <row r="352" spans="1:21" x14ac:dyDescent="0.25">
      <c r="A352">
        <v>173</v>
      </c>
      <c r="B352">
        <v>2144</v>
      </c>
      <c r="C352" t="s">
        <v>719</v>
      </c>
      <c r="D352" t="s">
        <v>720</v>
      </c>
      <c r="E352" t="s">
        <v>721</v>
      </c>
      <c r="F352" t="s">
        <v>722</v>
      </c>
      <c r="G352" t="str">
        <f>"201506004225"</f>
        <v>201506004225</v>
      </c>
      <c r="H352">
        <v>1045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T352">
        <v>0</v>
      </c>
      <c r="U352">
        <v>1045</v>
      </c>
    </row>
    <row r="353" spans="1:21" x14ac:dyDescent="0.25">
      <c r="H353" t="s">
        <v>723</v>
      </c>
    </row>
    <row r="354" spans="1:21" x14ac:dyDescent="0.25">
      <c r="A354">
        <v>174</v>
      </c>
      <c r="B354">
        <v>5821</v>
      </c>
      <c r="C354" t="s">
        <v>724</v>
      </c>
      <c r="D354" t="s">
        <v>725</v>
      </c>
      <c r="E354" t="s">
        <v>124</v>
      </c>
      <c r="F354" t="s">
        <v>726</v>
      </c>
      <c r="G354" t="str">
        <f>"201511014976"</f>
        <v>201511014976</v>
      </c>
      <c r="H354">
        <v>1045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T354">
        <v>0</v>
      </c>
      <c r="U354">
        <v>1045</v>
      </c>
    </row>
    <row r="355" spans="1:21" x14ac:dyDescent="0.25">
      <c r="H355" t="s">
        <v>727</v>
      </c>
    </row>
    <row r="356" spans="1:21" x14ac:dyDescent="0.25">
      <c r="A356">
        <v>175</v>
      </c>
      <c r="B356">
        <v>1515</v>
      </c>
      <c r="C356" t="s">
        <v>728</v>
      </c>
      <c r="D356" t="s">
        <v>729</v>
      </c>
      <c r="E356" t="s">
        <v>730</v>
      </c>
      <c r="F356" t="s">
        <v>731</v>
      </c>
      <c r="G356" t="str">
        <f>"00041986"</f>
        <v>00041986</v>
      </c>
      <c r="H356">
        <v>1045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T356">
        <v>0</v>
      </c>
      <c r="U356">
        <v>1045</v>
      </c>
    </row>
    <row r="357" spans="1:21" x14ac:dyDescent="0.25">
      <c r="H357" t="s">
        <v>732</v>
      </c>
    </row>
    <row r="358" spans="1:21" x14ac:dyDescent="0.25">
      <c r="A358">
        <v>176</v>
      </c>
      <c r="B358">
        <v>2514</v>
      </c>
      <c r="C358" t="s">
        <v>733</v>
      </c>
      <c r="D358" t="s">
        <v>442</v>
      </c>
      <c r="E358" t="s">
        <v>114</v>
      </c>
      <c r="F358" t="s">
        <v>734</v>
      </c>
      <c r="G358" t="str">
        <f>"201510004033"</f>
        <v>201510004033</v>
      </c>
      <c r="H358">
        <v>1045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T358">
        <v>0</v>
      </c>
      <c r="U358">
        <v>1045</v>
      </c>
    </row>
    <row r="359" spans="1:21" x14ac:dyDescent="0.25">
      <c r="H359" t="s">
        <v>735</v>
      </c>
    </row>
    <row r="360" spans="1:21" x14ac:dyDescent="0.25">
      <c r="A360">
        <v>177</v>
      </c>
      <c r="B360">
        <v>10242</v>
      </c>
      <c r="C360" t="s">
        <v>736</v>
      </c>
      <c r="D360" t="s">
        <v>178</v>
      </c>
      <c r="E360" t="s">
        <v>199</v>
      </c>
      <c r="F360" t="s">
        <v>737</v>
      </c>
      <c r="G360" t="str">
        <f>"00100148"</f>
        <v>00100148</v>
      </c>
      <c r="H360">
        <v>1045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T360">
        <v>0</v>
      </c>
      <c r="U360">
        <v>1045</v>
      </c>
    </row>
    <row r="361" spans="1:21" x14ac:dyDescent="0.25">
      <c r="H361" t="s">
        <v>738</v>
      </c>
    </row>
    <row r="362" spans="1:21" x14ac:dyDescent="0.25">
      <c r="A362">
        <v>178</v>
      </c>
      <c r="B362">
        <v>6043</v>
      </c>
      <c r="C362" t="s">
        <v>739</v>
      </c>
      <c r="D362" t="s">
        <v>124</v>
      </c>
      <c r="E362" t="s">
        <v>114</v>
      </c>
      <c r="F362" t="s">
        <v>740</v>
      </c>
      <c r="G362" t="str">
        <f>"00021471"</f>
        <v>00021471</v>
      </c>
      <c r="H362">
        <v>1045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T362">
        <v>0</v>
      </c>
      <c r="U362">
        <v>1045</v>
      </c>
    </row>
    <row r="363" spans="1:21" x14ac:dyDescent="0.25">
      <c r="H363" t="s">
        <v>741</v>
      </c>
    </row>
    <row r="364" spans="1:21" x14ac:dyDescent="0.25">
      <c r="A364">
        <v>179</v>
      </c>
      <c r="B364">
        <v>2945</v>
      </c>
      <c r="C364" t="s">
        <v>742</v>
      </c>
      <c r="D364" t="s">
        <v>743</v>
      </c>
      <c r="E364" t="s">
        <v>295</v>
      </c>
      <c r="F364" t="s">
        <v>744</v>
      </c>
      <c r="G364" t="str">
        <f>"201102000105"</f>
        <v>201102000105</v>
      </c>
      <c r="H364">
        <v>1045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T364">
        <v>0</v>
      </c>
      <c r="U364">
        <v>1045</v>
      </c>
    </row>
    <row r="365" spans="1:21" x14ac:dyDescent="0.25">
      <c r="H365" t="s">
        <v>745</v>
      </c>
    </row>
    <row r="366" spans="1:21" x14ac:dyDescent="0.25">
      <c r="A366">
        <v>180</v>
      </c>
      <c r="B366">
        <v>3978</v>
      </c>
      <c r="C366" t="s">
        <v>746</v>
      </c>
      <c r="D366" t="s">
        <v>114</v>
      </c>
      <c r="E366" t="s">
        <v>15</v>
      </c>
      <c r="F366" t="s">
        <v>747</v>
      </c>
      <c r="G366" t="str">
        <f>"201102000934"</f>
        <v>201102000934</v>
      </c>
      <c r="H366">
        <v>1045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T366">
        <v>0</v>
      </c>
      <c r="U366">
        <v>1045</v>
      </c>
    </row>
    <row r="367" spans="1:21" x14ac:dyDescent="0.25">
      <c r="H367" t="s">
        <v>748</v>
      </c>
    </row>
    <row r="368" spans="1:21" x14ac:dyDescent="0.25">
      <c r="A368">
        <v>181</v>
      </c>
      <c r="B368">
        <v>8864</v>
      </c>
      <c r="C368" t="s">
        <v>749</v>
      </c>
      <c r="D368" t="s">
        <v>124</v>
      </c>
      <c r="E368" t="s">
        <v>79</v>
      </c>
      <c r="F368" t="s">
        <v>750</v>
      </c>
      <c r="G368" t="str">
        <f>"201511023968"</f>
        <v>201511023968</v>
      </c>
      <c r="H368">
        <v>1045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T368">
        <v>0</v>
      </c>
      <c r="U368">
        <v>1045</v>
      </c>
    </row>
    <row r="369" spans="1:21" x14ac:dyDescent="0.25">
      <c r="H369" t="s">
        <v>751</v>
      </c>
    </row>
    <row r="370" spans="1:21" x14ac:dyDescent="0.25">
      <c r="A370">
        <v>182</v>
      </c>
      <c r="B370">
        <v>3901</v>
      </c>
      <c r="C370" t="s">
        <v>752</v>
      </c>
      <c r="D370" t="s">
        <v>89</v>
      </c>
      <c r="E370" t="s">
        <v>753</v>
      </c>
      <c r="F370" t="s">
        <v>754</v>
      </c>
      <c r="G370" t="str">
        <f>"201511027761"</f>
        <v>201511027761</v>
      </c>
      <c r="H370">
        <v>1045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T370">
        <v>0</v>
      </c>
      <c r="U370">
        <v>1045</v>
      </c>
    </row>
    <row r="371" spans="1:21" x14ac:dyDescent="0.25">
      <c r="H371" t="s">
        <v>755</v>
      </c>
    </row>
    <row r="372" spans="1:21" x14ac:dyDescent="0.25">
      <c r="A372">
        <v>183</v>
      </c>
      <c r="B372">
        <v>9148</v>
      </c>
      <c r="C372" t="s">
        <v>756</v>
      </c>
      <c r="D372" t="s">
        <v>757</v>
      </c>
      <c r="E372" t="s">
        <v>79</v>
      </c>
      <c r="F372" t="s">
        <v>758</v>
      </c>
      <c r="G372" t="str">
        <f>"201511029765"</f>
        <v>201511029765</v>
      </c>
      <c r="H372">
        <v>1045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T372">
        <v>0</v>
      </c>
      <c r="U372">
        <v>1045</v>
      </c>
    </row>
    <row r="373" spans="1:21" x14ac:dyDescent="0.25">
      <c r="H373" t="s">
        <v>759</v>
      </c>
    </row>
    <row r="374" spans="1:21" x14ac:dyDescent="0.25">
      <c r="A374">
        <v>184</v>
      </c>
      <c r="B374">
        <v>7767</v>
      </c>
      <c r="C374" t="s">
        <v>760</v>
      </c>
      <c r="D374" t="s">
        <v>410</v>
      </c>
      <c r="E374" t="s">
        <v>140</v>
      </c>
      <c r="F374" t="s">
        <v>761</v>
      </c>
      <c r="G374" t="str">
        <f>"201511043035"</f>
        <v>201511043035</v>
      </c>
      <c r="H374">
        <v>1045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T374">
        <v>0</v>
      </c>
      <c r="U374">
        <v>1045</v>
      </c>
    </row>
    <row r="375" spans="1:21" x14ac:dyDescent="0.25">
      <c r="H375" t="s">
        <v>762</v>
      </c>
    </row>
    <row r="376" spans="1:21" x14ac:dyDescent="0.25">
      <c r="A376">
        <v>185</v>
      </c>
      <c r="B376">
        <v>7980</v>
      </c>
      <c r="C376" t="s">
        <v>763</v>
      </c>
      <c r="D376" t="s">
        <v>764</v>
      </c>
      <c r="E376" t="s">
        <v>140</v>
      </c>
      <c r="F376" t="s">
        <v>765</v>
      </c>
      <c r="G376" t="str">
        <f>"201511026309"</f>
        <v>201511026309</v>
      </c>
      <c r="H376">
        <v>1045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T376">
        <v>0</v>
      </c>
      <c r="U376">
        <v>1045</v>
      </c>
    </row>
    <row r="377" spans="1:21" x14ac:dyDescent="0.25">
      <c r="H377" t="s">
        <v>766</v>
      </c>
    </row>
    <row r="378" spans="1:21" x14ac:dyDescent="0.25">
      <c r="A378">
        <v>186</v>
      </c>
      <c r="B378">
        <v>1020</v>
      </c>
      <c r="C378" t="s">
        <v>767</v>
      </c>
      <c r="D378" t="s">
        <v>619</v>
      </c>
      <c r="E378" t="s">
        <v>89</v>
      </c>
      <c r="F378" t="s">
        <v>768</v>
      </c>
      <c r="G378" t="str">
        <f>"201511032573"</f>
        <v>201511032573</v>
      </c>
      <c r="H378">
        <v>1045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T378">
        <v>0</v>
      </c>
      <c r="U378">
        <v>1045</v>
      </c>
    </row>
    <row r="379" spans="1:21" x14ac:dyDescent="0.25">
      <c r="H379" t="s">
        <v>769</v>
      </c>
    </row>
    <row r="380" spans="1:21" x14ac:dyDescent="0.25">
      <c r="A380">
        <v>187</v>
      </c>
      <c r="B380">
        <v>6315</v>
      </c>
      <c r="C380" t="s">
        <v>770</v>
      </c>
      <c r="D380" t="s">
        <v>240</v>
      </c>
      <c r="E380" t="s">
        <v>174</v>
      </c>
      <c r="F380" t="s">
        <v>771</v>
      </c>
      <c r="G380" t="str">
        <f>"201510004395"</f>
        <v>201510004395</v>
      </c>
      <c r="H380">
        <v>1045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6</v>
      </c>
      <c r="S380">
        <v>932</v>
      </c>
      <c r="T380">
        <v>0</v>
      </c>
      <c r="U380">
        <v>1045</v>
      </c>
    </row>
    <row r="381" spans="1:21" x14ac:dyDescent="0.25">
      <c r="H381" t="s">
        <v>772</v>
      </c>
    </row>
    <row r="382" spans="1:21" x14ac:dyDescent="0.25">
      <c r="A382">
        <v>188</v>
      </c>
      <c r="B382">
        <v>6315</v>
      </c>
      <c r="C382" t="s">
        <v>770</v>
      </c>
      <c r="D382" t="s">
        <v>240</v>
      </c>
      <c r="E382" t="s">
        <v>174</v>
      </c>
      <c r="F382" t="s">
        <v>771</v>
      </c>
      <c r="G382" t="str">
        <f>"201510004395"</f>
        <v>201510004395</v>
      </c>
      <c r="H382">
        <v>1045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T382">
        <v>0</v>
      </c>
      <c r="U382">
        <v>1045</v>
      </c>
    </row>
    <row r="383" spans="1:21" x14ac:dyDescent="0.25">
      <c r="H383" t="s">
        <v>772</v>
      </c>
    </row>
    <row r="384" spans="1:21" x14ac:dyDescent="0.25">
      <c r="A384">
        <v>189</v>
      </c>
      <c r="B384">
        <v>6409</v>
      </c>
      <c r="C384" t="s">
        <v>773</v>
      </c>
      <c r="D384" t="s">
        <v>774</v>
      </c>
      <c r="E384" t="s">
        <v>775</v>
      </c>
      <c r="F384" t="s">
        <v>776</v>
      </c>
      <c r="G384" t="str">
        <f>"201511034303"</f>
        <v>201511034303</v>
      </c>
      <c r="H384" t="s">
        <v>777</v>
      </c>
      <c r="I384">
        <v>0</v>
      </c>
      <c r="J384">
        <v>30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T384">
        <v>0</v>
      </c>
      <c r="U384" t="s">
        <v>778</v>
      </c>
    </row>
    <row r="385" spans="1:21" x14ac:dyDescent="0.25">
      <c r="H385" t="s">
        <v>779</v>
      </c>
    </row>
    <row r="386" spans="1:21" x14ac:dyDescent="0.25">
      <c r="A386">
        <v>190</v>
      </c>
      <c r="B386">
        <v>8010</v>
      </c>
      <c r="C386" t="s">
        <v>780</v>
      </c>
      <c r="D386" t="s">
        <v>781</v>
      </c>
      <c r="E386" t="s">
        <v>114</v>
      </c>
      <c r="F386" t="s">
        <v>782</v>
      </c>
      <c r="G386" t="str">
        <f>"00029385"</f>
        <v>00029385</v>
      </c>
      <c r="H386">
        <v>1012</v>
      </c>
      <c r="I386">
        <v>0</v>
      </c>
      <c r="J386">
        <v>0</v>
      </c>
      <c r="K386">
        <v>0</v>
      </c>
      <c r="L386">
        <v>30</v>
      </c>
      <c r="M386">
        <v>0</v>
      </c>
      <c r="N386">
        <v>0</v>
      </c>
      <c r="O386">
        <v>0</v>
      </c>
      <c r="P386">
        <v>0</v>
      </c>
      <c r="Q386">
        <v>0</v>
      </c>
      <c r="T386">
        <v>0</v>
      </c>
      <c r="U386">
        <v>1042</v>
      </c>
    </row>
    <row r="387" spans="1:21" x14ac:dyDescent="0.25">
      <c r="H387" t="s">
        <v>783</v>
      </c>
    </row>
    <row r="388" spans="1:21" x14ac:dyDescent="0.25">
      <c r="A388">
        <v>191</v>
      </c>
      <c r="B388">
        <v>9131</v>
      </c>
      <c r="C388" t="s">
        <v>784</v>
      </c>
      <c r="D388" t="s">
        <v>187</v>
      </c>
      <c r="E388" t="s">
        <v>102</v>
      </c>
      <c r="F388" t="s">
        <v>785</v>
      </c>
      <c r="G388" t="str">
        <f>"201511018017"</f>
        <v>201511018017</v>
      </c>
      <c r="H388" t="s">
        <v>786</v>
      </c>
      <c r="I388">
        <v>150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T388">
        <v>0</v>
      </c>
      <c r="U388" t="s">
        <v>787</v>
      </c>
    </row>
    <row r="389" spans="1:21" x14ac:dyDescent="0.25">
      <c r="H389" t="s">
        <v>788</v>
      </c>
    </row>
    <row r="390" spans="1:21" x14ac:dyDescent="0.25">
      <c r="A390">
        <v>192</v>
      </c>
      <c r="B390">
        <v>2516</v>
      </c>
      <c r="C390" t="s">
        <v>789</v>
      </c>
      <c r="D390" t="s">
        <v>790</v>
      </c>
      <c r="E390" t="s">
        <v>150</v>
      </c>
      <c r="F390" t="s">
        <v>791</v>
      </c>
      <c r="G390" t="str">
        <f>"00071638"</f>
        <v>00071638</v>
      </c>
      <c r="H390" t="s">
        <v>190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T390">
        <v>0</v>
      </c>
      <c r="U390" t="s">
        <v>190</v>
      </c>
    </row>
    <row r="391" spans="1:21" x14ac:dyDescent="0.25">
      <c r="H391" t="s">
        <v>738</v>
      </c>
    </row>
    <row r="392" spans="1:21" x14ac:dyDescent="0.25">
      <c r="A392">
        <v>193</v>
      </c>
      <c r="B392">
        <v>6720</v>
      </c>
      <c r="C392" t="s">
        <v>792</v>
      </c>
      <c r="D392" t="s">
        <v>23</v>
      </c>
      <c r="E392" t="s">
        <v>793</v>
      </c>
      <c r="F392" t="s">
        <v>794</v>
      </c>
      <c r="G392" t="str">
        <f>"00068704"</f>
        <v>00068704</v>
      </c>
      <c r="H392" t="s">
        <v>190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T392">
        <v>2</v>
      </c>
      <c r="U392" t="s">
        <v>190</v>
      </c>
    </row>
    <row r="393" spans="1:21" x14ac:dyDescent="0.25">
      <c r="H393" t="s">
        <v>795</v>
      </c>
    </row>
    <row r="394" spans="1:21" x14ac:dyDescent="0.25">
      <c r="A394">
        <v>194</v>
      </c>
      <c r="B394">
        <v>9949</v>
      </c>
      <c r="C394" t="s">
        <v>796</v>
      </c>
      <c r="D394" t="s">
        <v>797</v>
      </c>
      <c r="E394" t="s">
        <v>798</v>
      </c>
      <c r="F394" t="s">
        <v>799</v>
      </c>
      <c r="G394" t="str">
        <f>"00041878"</f>
        <v>00041878</v>
      </c>
      <c r="H394" t="s">
        <v>800</v>
      </c>
      <c r="I394">
        <v>150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T394">
        <v>0</v>
      </c>
      <c r="U394" t="s">
        <v>801</v>
      </c>
    </row>
    <row r="395" spans="1:21" x14ac:dyDescent="0.25">
      <c r="H395" t="s">
        <v>802</v>
      </c>
    </row>
    <row r="396" spans="1:21" x14ac:dyDescent="0.25">
      <c r="A396">
        <v>195</v>
      </c>
      <c r="B396">
        <v>3598</v>
      </c>
      <c r="C396" t="s">
        <v>803</v>
      </c>
      <c r="D396" t="s">
        <v>43</v>
      </c>
      <c r="E396" t="s">
        <v>295</v>
      </c>
      <c r="F396" t="s">
        <v>804</v>
      </c>
      <c r="G396" t="str">
        <f>"201511010563"</f>
        <v>201511010563</v>
      </c>
      <c r="H396" t="s">
        <v>805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T396">
        <v>0</v>
      </c>
      <c r="U396" t="s">
        <v>805</v>
      </c>
    </row>
    <row r="397" spans="1:21" x14ac:dyDescent="0.25">
      <c r="H397" t="s">
        <v>806</v>
      </c>
    </row>
    <row r="398" spans="1:21" x14ac:dyDescent="0.25">
      <c r="A398">
        <v>196</v>
      </c>
      <c r="B398">
        <v>5916</v>
      </c>
      <c r="C398" t="s">
        <v>807</v>
      </c>
      <c r="D398" t="s">
        <v>571</v>
      </c>
      <c r="E398" t="s">
        <v>114</v>
      </c>
      <c r="F398" t="s">
        <v>808</v>
      </c>
      <c r="G398" t="str">
        <f>"00023910"</f>
        <v>00023910</v>
      </c>
      <c r="H398" t="s">
        <v>809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T398">
        <v>0</v>
      </c>
      <c r="U398" t="s">
        <v>810</v>
      </c>
    </row>
    <row r="399" spans="1:21" x14ac:dyDescent="0.25">
      <c r="H399" t="s">
        <v>811</v>
      </c>
    </row>
    <row r="400" spans="1:21" x14ac:dyDescent="0.25">
      <c r="A400">
        <v>197</v>
      </c>
      <c r="B400">
        <v>242</v>
      </c>
      <c r="C400" t="s">
        <v>812</v>
      </c>
      <c r="D400" t="s">
        <v>442</v>
      </c>
      <c r="E400" t="s">
        <v>813</v>
      </c>
      <c r="F400" t="s">
        <v>814</v>
      </c>
      <c r="G400" t="str">
        <f>"201504001047"</f>
        <v>201504001047</v>
      </c>
      <c r="H400" t="s">
        <v>514</v>
      </c>
      <c r="I400">
        <v>0</v>
      </c>
      <c r="J400">
        <v>30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T400">
        <v>3</v>
      </c>
      <c r="U400" t="s">
        <v>815</v>
      </c>
    </row>
    <row r="401" spans="1:21" x14ac:dyDescent="0.25">
      <c r="H401" t="s">
        <v>816</v>
      </c>
    </row>
    <row r="402" spans="1:21" x14ac:dyDescent="0.25">
      <c r="A402">
        <v>198</v>
      </c>
      <c r="B402">
        <v>10301</v>
      </c>
      <c r="C402" t="s">
        <v>817</v>
      </c>
      <c r="D402" t="s">
        <v>818</v>
      </c>
      <c r="E402" t="s">
        <v>33</v>
      </c>
      <c r="F402" t="s">
        <v>819</v>
      </c>
      <c r="G402" t="str">
        <f>"00036808"</f>
        <v>00036808</v>
      </c>
      <c r="H402" t="s">
        <v>820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T402">
        <v>0</v>
      </c>
      <c r="U402" t="s">
        <v>820</v>
      </c>
    </row>
    <row r="403" spans="1:21" x14ac:dyDescent="0.25">
      <c r="H403" t="s">
        <v>821</v>
      </c>
    </row>
    <row r="404" spans="1:21" x14ac:dyDescent="0.25">
      <c r="A404">
        <v>199</v>
      </c>
      <c r="B404">
        <v>331</v>
      </c>
      <c r="C404" t="s">
        <v>822</v>
      </c>
      <c r="D404" t="s">
        <v>823</v>
      </c>
      <c r="E404" t="s">
        <v>33</v>
      </c>
      <c r="F404" t="s">
        <v>824</v>
      </c>
      <c r="G404" t="str">
        <f>"201510004097"</f>
        <v>201510004097</v>
      </c>
      <c r="H404" t="s">
        <v>820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T404">
        <v>0</v>
      </c>
      <c r="U404" t="s">
        <v>820</v>
      </c>
    </row>
    <row r="405" spans="1:21" x14ac:dyDescent="0.25">
      <c r="H405" t="s">
        <v>825</v>
      </c>
    </row>
    <row r="406" spans="1:21" x14ac:dyDescent="0.25">
      <c r="A406">
        <v>200</v>
      </c>
      <c r="B406">
        <v>4683</v>
      </c>
      <c r="C406" t="s">
        <v>826</v>
      </c>
      <c r="D406" t="s">
        <v>33</v>
      </c>
      <c r="E406" t="s">
        <v>84</v>
      </c>
      <c r="F406" t="s">
        <v>827</v>
      </c>
      <c r="G406" t="str">
        <f>"201008000044"</f>
        <v>201008000044</v>
      </c>
      <c r="H406" t="s">
        <v>820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T406">
        <v>0</v>
      </c>
      <c r="U406" t="s">
        <v>820</v>
      </c>
    </row>
    <row r="407" spans="1:21" x14ac:dyDescent="0.25">
      <c r="H407" t="s">
        <v>828</v>
      </c>
    </row>
    <row r="408" spans="1:21" x14ac:dyDescent="0.25">
      <c r="A408">
        <v>201</v>
      </c>
      <c r="B408">
        <v>4259</v>
      </c>
      <c r="C408" t="s">
        <v>829</v>
      </c>
      <c r="D408" t="s">
        <v>240</v>
      </c>
      <c r="E408" t="s">
        <v>124</v>
      </c>
      <c r="F408" t="s">
        <v>830</v>
      </c>
      <c r="G408" t="str">
        <f>"00094701"</f>
        <v>00094701</v>
      </c>
      <c r="H408" t="s">
        <v>820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T408">
        <v>0</v>
      </c>
      <c r="U408" t="s">
        <v>820</v>
      </c>
    </row>
    <row r="409" spans="1:21" x14ac:dyDescent="0.25">
      <c r="H409" t="s">
        <v>738</v>
      </c>
    </row>
    <row r="410" spans="1:21" x14ac:dyDescent="0.25">
      <c r="A410">
        <v>202</v>
      </c>
      <c r="B410">
        <v>593</v>
      </c>
      <c r="C410" t="s">
        <v>831</v>
      </c>
      <c r="D410" t="s">
        <v>488</v>
      </c>
      <c r="E410" t="s">
        <v>832</v>
      </c>
      <c r="F410" t="s">
        <v>833</v>
      </c>
      <c r="G410" t="str">
        <f>"201511014817"</f>
        <v>201511014817</v>
      </c>
      <c r="H410" t="s">
        <v>834</v>
      </c>
      <c r="I410">
        <v>0</v>
      </c>
      <c r="J410">
        <v>50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T410">
        <v>2</v>
      </c>
      <c r="U410" t="s">
        <v>835</v>
      </c>
    </row>
    <row r="411" spans="1:21" x14ac:dyDescent="0.25">
      <c r="H411" t="s">
        <v>836</v>
      </c>
    </row>
    <row r="412" spans="1:21" x14ac:dyDescent="0.25">
      <c r="A412">
        <v>203</v>
      </c>
      <c r="B412">
        <v>8710</v>
      </c>
      <c r="C412" t="s">
        <v>837</v>
      </c>
      <c r="D412" t="s">
        <v>154</v>
      </c>
      <c r="E412" t="s">
        <v>33</v>
      </c>
      <c r="F412" t="s">
        <v>838</v>
      </c>
      <c r="G412" t="str">
        <f>"201511014103"</f>
        <v>201511014103</v>
      </c>
      <c r="H412" t="s">
        <v>227</v>
      </c>
      <c r="I412">
        <v>0</v>
      </c>
      <c r="J412">
        <v>30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T412">
        <v>2</v>
      </c>
      <c r="U412" t="s">
        <v>839</v>
      </c>
    </row>
    <row r="413" spans="1:21" x14ac:dyDescent="0.25">
      <c r="H413" t="s">
        <v>840</v>
      </c>
    </row>
    <row r="414" spans="1:21" x14ac:dyDescent="0.25">
      <c r="A414">
        <v>204</v>
      </c>
      <c r="B414">
        <v>1689</v>
      </c>
      <c r="C414" t="s">
        <v>841</v>
      </c>
      <c r="D414" t="s">
        <v>42</v>
      </c>
      <c r="E414" t="s">
        <v>79</v>
      </c>
      <c r="F414" t="s">
        <v>842</v>
      </c>
      <c r="G414" t="str">
        <f>"201511039236"</f>
        <v>201511039236</v>
      </c>
      <c r="H414">
        <v>1034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T414">
        <v>0</v>
      </c>
      <c r="U414">
        <v>1034</v>
      </c>
    </row>
    <row r="415" spans="1:21" x14ac:dyDescent="0.25">
      <c r="H415" t="s">
        <v>843</v>
      </c>
    </row>
    <row r="416" spans="1:21" x14ac:dyDescent="0.25">
      <c r="A416">
        <v>205</v>
      </c>
      <c r="B416">
        <v>1696</v>
      </c>
      <c r="C416" t="s">
        <v>844</v>
      </c>
      <c r="D416" t="s">
        <v>845</v>
      </c>
      <c r="E416" t="s">
        <v>15</v>
      </c>
      <c r="F416" t="s">
        <v>846</v>
      </c>
      <c r="G416" t="str">
        <f>"201511040970"</f>
        <v>201511040970</v>
      </c>
      <c r="H416" t="s">
        <v>847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T416">
        <v>2</v>
      </c>
      <c r="U416" t="s">
        <v>847</v>
      </c>
    </row>
    <row r="417" spans="1:21" x14ac:dyDescent="0.25">
      <c r="H417" t="s">
        <v>848</v>
      </c>
    </row>
    <row r="418" spans="1:21" x14ac:dyDescent="0.25">
      <c r="A418">
        <v>206</v>
      </c>
      <c r="B418">
        <v>8815</v>
      </c>
      <c r="C418" t="s">
        <v>849</v>
      </c>
      <c r="D418" t="s">
        <v>42</v>
      </c>
      <c r="E418" t="s">
        <v>135</v>
      </c>
      <c r="F418" t="s">
        <v>850</v>
      </c>
      <c r="G418" t="str">
        <f>"201511023440"</f>
        <v>201511023440</v>
      </c>
      <c r="H418" t="s">
        <v>847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T418">
        <v>0</v>
      </c>
      <c r="U418" t="s">
        <v>847</v>
      </c>
    </row>
    <row r="419" spans="1:21" x14ac:dyDescent="0.25">
      <c r="H419" t="s">
        <v>851</v>
      </c>
    </row>
    <row r="420" spans="1:21" x14ac:dyDescent="0.25">
      <c r="A420">
        <v>207</v>
      </c>
      <c r="B420">
        <v>9241</v>
      </c>
      <c r="C420" t="s">
        <v>852</v>
      </c>
      <c r="D420" t="s">
        <v>853</v>
      </c>
      <c r="E420" t="s">
        <v>15</v>
      </c>
      <c r="F420" t="s">
        <v>854</v>
      </c>
      <c r="G420" t="str">
        <f>"00047451"</f>
        <v>00047451</v>
      </c>
      <c r="H420">
        <v>880</v>
      </c>
      <c r="I420">
        <v>150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T420">
        <v>0</v>
      </c>
      <c r="U420">
        <v>1030</v>
      </c>
    </row>
    <row r="421" spans="1:21" x14ac:dyDescent="0.25">
      <c r="H421" t="s">
        <v>855</v>
      </c>
    </row>
    <row r="422" spans="1:21" x14ac:dyDescent="0.25">
      <c r="A422">
        <v>208</v>
      </c>
      <c r="B422">
        <v>9259</v>
      </c>
      <c r="C422" t="s">
        <v>856</v>
      </c>
      <c r="D422" t="s">
        <v>857</v>
      </c>
      <c r="E422" t="s">
        <v>33</v>
      </c>
      <c r="F422" t="s">
        <v>858</v>
      </c>
      <c r="G422" t="str">
        <f>"201511039466"</f>
        <v>201511039466</v>
      </c>
      <c r="H422">
        <v>880</v>
      </c>
      <c r="I422">
        <v>150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T422">
        <v>0</v>
      </c>
      <c r="U422">
        <v>1030</v>
      </c>
    </row>
    <row r="423" spans="1:21" x14ac:dyDescent="0.25">
      <c r="H423" t="s">
        <v>859</v>
      </c>
    </row>
    <row r="424" spans="1:21" x14ac:dyDescent="0.25">
      <c r="A424">
        <v>209</v>
      </c>
      <c r="B424">
        <v>10485</v>
      </c>
      <c r="C424" t="s">
        <v>860</v>
      </c>
      <c r="D424" t="s">
        <v>23</v>
      </c>
      <c r="E424" t="s">
        <v>534</v>
      </c>
      <c r="F424" t="s">
        <v>861</v>
      </c>
      <c r="G424" t="str">
        <f>"201511042322"</f>
        <v>201511042322</v>
      </c>
      <c r="H424">
        <v>880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T424">
        <v>0</v>
      </c>
      <c r="U424">
        <v>1030</v>
      </c>
    </row>
    <row r="425" spans="1:21" x14ac:dyDescent="0.25">
      <c r="H425" t="s">
        <v>862</v>
      </c>
    </row>
    <row r="426" spans="1:21" x14ac:dyDescent="0.25">
      <c r="A426">
        <v>210</v>
      </c>
      <c r="B426">
        <v>1445</v>
      </c>
      <c r="C426" t="s">
        <v>863</v>
      </c>
      <c r="D426" t="s">
        <v>379</v>
      </c>
      <c r="E426" t="s">
        <v>313</v>
      </c>
      <c r="F426" t="s">
        <v>864</v>
      </c>
      <c r="G426" t="str">
        <f>"201510001711"</f>
        <v>201510001711</v>
      </c>
      <c r="H426">
        <v>880</v>
      </c>
      <c r="I426">
        <v>150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T426">
        <v>0</v>
      </c>
      <c r="U426">
        <v>1030</v>
      </c>
    </row>
    <row r="427" spans="1:21" x14ac:dyDescent="0.25">
      <c r="H427" t="s">
        <v>865</v>
      </c>
    </row>
    <row r="428" spans="1:21" x14ac:dyDescent="0.25">
      <c r="A428">
        <v>211</v>
      </c>
      <c r="B428">
        <v>3590</v>
      </c>
      <c r="C428" t="s">
        <v>866</v>
      </c>
      <c r="D428" t="s">
        <v>867</v>
      </c>
      <c r="E428" t="s">
        <v>199</v>
      </c>
      <c r="F428" t="s">
        <v>868</v>
      </c>
      <c r="G428" t="str">
        <f>"00028708"</f>
        <v>00028708</v>
      </c>
      <c r="H428" t="s">
        <v>116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T428">
        <v>0</v>
      </c>
      <c r="U428" t="s">
        <v>116</v>
      </c>
    </row>
    <row r="429" spans="1:21" x14ac:dyDescent="0.25">
      <c r="H429" t="s">
        <v>869</v>
      </c>
    </row>
    <row r="430" spans="1:21" x14ac:dyDescent="0.25">
      <c r="A430">
        <v>212</v>
      </c>
      <c r="B430">
        <v>7682</v>
      </c>
      <c r="C430" t="s">
        <v>870</v>
      </c>
      <c r="D430" t="s">
        <v>556</v>
      </c>
      <c r="E430" t="s">
        <v>15</v>
      </c>
      <c r="F430" t="s">
        <v>871</v>
      </c>
      <c r="G430" t="str">
        <f>"00036188"</f>
        <v>00036188</v>
      </c>
      <c r="H430" t="s">
        <v>116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T430">
        <v>0</v>
      </c>
      <c r="U430" t="s">
        <v>116</v>
      </c>
    </row>
    <row r="431" spans="1:21" x14ac:dyDescent="0.25">
      <c r="H431" t="s">
        <v>872</v>
      </c>
    </row>
    <row r="432" spans="1:21" x14ac:dyDescent="0.25">
      <c r="A432">
        <v>213</v>
      </c>
      <c r="B432">
        <v>5364</v>
      </c>
      <c r="C432" t="s">
        <v>873</v>
      </c>
      <c r="D432" t="s">
        <v>874</v>
      </c>
      <c r="E432" t="s">
        <v>174</v>
      </c>
      <c r="F432" t="s">
        <v>875</v>
      </c>
      <c r="G432" t="str">
        <f>"201511026069"</f>
        <v>201511026069</v>
      </c>
      <c r="H432" t="s">
        <v>876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T432">
        <v>0</v>
      </c>
      <c r="U432" t="s">
        <v>876</v>
      </c>
    </row>
    <row r="433" spans="1:21" x14ac:dyDescent="0.25">
      <c r="H433" t="s">
        <v>361</v>
      </c>
    </row>
    <row r="434" spans="1:21" x14ac:dyDescent="0.25">
      <c r="A434">
        <v>214</v>
      </c>
      <c r="B434">
        <v>4345</v>
      </c>
      <c r="C434" t="s">
        <v>877</v>
      </c>
      <c r="D434" t="s">
        <v>878</v>
      </c>
      <c r="E434" t="s">
        <v>174</v>
      </c>
      <c r="F434" t="s">
        <v>879</v>
      </c>
      <c r="G434" t="str">
        <f>"201511035534"</f>
        <v>201511035534</v>
      </c>
      <c r="H434" t="s">
        <v>876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T434">
        <v>0</v>
      </c>
      <c r="U434" t="s">
        <v>876</v>
      </c>
    </row>
    <row r="435" spans="1:21" x14ac:dyDescent="0.25">
      <c r="H435" t="s">
        <v>880</v>
      </c>
    </row>
    <row r="436" spans="1:21" x14ac:dyDescent="0.25">
      <c r="A436">
        <v>215</v>
      </c>
      <c r="B436">
        <v>2673</v>
      </c>
      <c r="C436" t="s">
        <v>881</v>
      </c>
      <c r="D436" t="s">
        <v>882</v>
      </c>
      <c r="E436" t="s">
        <v>124</v>
      </c>
      <c r="F436" t="s">
        <v>883</v>
      </c>
      <c r="G436" t="str">
        <f>"200802005180"</f>
        <v>200802005180</v>
      </c>
      <c r="H436" t="s">
        <v>884</v>
      </c>
      <c r="I436">
        <v>0</v>
      </c>
      <c r="J436">
        <v>30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T436">
        <v>0</v>
      </c>
      <c r="U436" t="s">
        <v>885</v>
      </c>
    </row>
    <row r="437" spans="1:21" x14ac:dyDescent="0.25">
      <c r="H437" t="s">
        <v>886</v>
      </c>
    </row>
    <row r="438" spans="1:21" x14ac:dyDescent="0.25">
      <c r="A438">
        <v>216</v>
      </c>
      <c r="B438">
        <v>10035</v>
      </c>
      <c r="C438" t="s">
        <v>887</v>
      </c>
      <c r="D438" t="s">
        <v>42</v>
      </c>
      <c r="E438" t="s">
        <v>387</v>
      </c>
      <c r="F438" t="s">
        <v>888</v>
      </c>
      <c r="G438" t="str">
        <f>"00083500"</f>
        <v>00083500</v>
      </c>
      <c r="H438">
        <v>1023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6</v>
      </c>
      <c r="S438">
        <v>932</v>
      </c>
      <c r="T438">
        <v>0</v>
      </c>
      <c r="U438">
        <v>1023</v>
      </c>
    </row>
    <row r="439" spans="1:21" x14ac:dyDescent="0.25">
      <c r="H439" t="s">
        <v>889</v>
      </c>
    </row>
    <row r="440" spans="1:21" x14ac:dyDescent="0.25">
      <c r="A440">
        <v>217</v>
      </c>
      <c r="B440">
        <v>10035</v>
      </c>
      <c r="C440" t="s">
        <v>887</v>
      </c>
      <c r="D440" t="s">
        <v>42</v>
      </c>
      <c r="E440" t="s">
        <v>387</v>
      </c>
      <c r="F440" t="s">
        <v>888</v>
      </c>
      <c r="G440" t="str">
        <f>"00083500"</f>
        <v>00083500</v>
      </c>
      <c r="H440">
        <v>1023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T440">
        <v>0</v>
      </c>
      <c r="U440">
        <v>1023</v>
      </c>
    </row>
    <row r="441" spans="1:21" x14ac:dyDescent="0.25">
      <c r="H441" t="s">
        <v>889</v>
      </c>
    </row>
    <row r="442" spans="1:21" x14ac:dyDescent="0.25">
      <c r="A442">
        <v>218</v>
      </c>
      <c r="B442">
        <v>2067</v>
      </c>
      <c r="C442" t="s">
        <v>890</v>
      </c>
      <c r="D442" t="s">
        <v>154</v>
      </c>
      <c r="E442" t="s">
        <v>33</v>
      </c>
      <c r="F442" t="s">
        <v>891</v>
      </c>
      <c r="G442" t="str">
        <f>"00080526"</f>
        <v>00080526</v>
      </c>
      <c r="H442">
        <v>1023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T442">
        <v>0</v>
      </c>
      <c r="U442">
        <v>1023</v>
      </c>
    </row>
    <row r="443" spans="1:21" x14ac:dyDescent="0.25">
      <c r="H443" t="s">
        <v>892</v>
      </c>
    </row>
    <row r="444" spans="1:21" x14ac:dyDescent="0.25">
      <c r="A444">
        <v>219</v>
      </c>
      <c r="B444">
        <v>165</v>
      </c>
      <c r="C444" t="s">
        <v>893</v>
      </c>
      <c r="D444" t="s">
        <v>150</v>
      </c>
      <c r="E444" t="s">
        <v>124</v>
      </c>
      <c r="F444" t="s">
        <v>894</v>
      </c>
      <c r="G444" t="str">
        <f>"00036738"</f>
        <v>00036738</v>
      </c>
      <c r="H444">
        <v>1023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T444">
        <v>0</v>
      </c>
      <c r="U444">
        <v>1023</v>
      </c>
    </row>
    <row r="445" spans="1:21" x14ac:dyDescent="0.25">
      <c r="H445" t="s">
        <v>895</v>
      </c>
    </row>
    <row r="446" spans="1:21" x14ac:dyDescent="0.25">
      <c r="A446">
        <v>220</v>
      </c>
      <c r="B446">
        <v>2936</v>
      </c>
      <c r="C446" t="s">
        <v>896</v>
      </c>
      <c r="D446" t="s">
        <v>79</v>
      </c>
      <c r="E446" t="s">
        <v>114</v>
      </c>
      <c r="F446" t="s">
        <v>897</v>
      </c>
      <c r="G446" t="str">
        <f>"201511014201"</f>
        <v>201511014201</v>
      </c>
      <c r="H446">
        <v>1023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T446">
        <v>0</v>
      </c>
      <c r="U446">
        <v>1023</v>
      </c>
    </row>
    <row r="447" spans="1:21" x14ac:dyDescent="0.25">
      <c r="H447" t="s">
        <v>898</v>
      </c>
    </row>
    <row r="448" spans="1:21" x14ac:dyDescent="0.25">
      <c r="A448">
        <v>221</v>
      </c>
      <c r="B448">
        <v>841</v>
      </c>
      <c r="C448" t="s">
        <v>899</v>
      </c>
      <c r="D448" t="s">
        <v>33</v>
      </c>
      <c r="E448" t="s">
        <v>199</v>
      </c>
      <c r="F448" t="s">
        <v>900</v>
      </c>
      <c r="G448" t="str">
        <f>"201511012518"</f>
        <v>201511012518</v>
      </c>
      <c r="H448">
        <v>1023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T448">
        <v>0</v>
      </c>
      <c r="U448">
        <v>1023</v>
      </c>
    </row>
    <row r="449" spans="1:21" x14ac:dyDescent="0.25">
      <c r="H449" t="s">
        <v>901</v>
      </c>
    </row>
    <row r="450" spans="1:21" x14ac:dyDescent="0.25">
      <c r="A450">
        <v>222</v>
      </c>
      <c r="B450">
        <v>8496</v>
      </c>
      <c r="C450" t="s">
        <v>902</v>
      </c>
      <c r="D450" t="s">
        <v>140</v>
      </c>
      <c r="E450" t="s">
        <v>102</v>
      </c>
      <c r="F450" t="s">
        <v>903</v>
      </c>
      <c r="G450" t="str">
        <f>"201105000072"</f>
        <v>201105000072</v>
      </c>
      <c r="H450" t="s">
        <v>904</v>
      </c>
      <c r="I450">
        <v>0</v>
      </c>
      <c r="J450">
        <v>70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T450">
        <v>0</v>
      </c>
      <c r="U450" t="s">
        <v>905</v>
      </c>
    </row>
    <row r="451" spans="1:21" x14ac:dyDescent="0.25">
      <c r="H451" t="s">
        <v>906</v>
      </c>
    </row>
    <row r="452" spans="1:21" x14ac:dyDescent="0.25">
      <c r="A452">
        <v>223</v>
      </c>
      <c r="B452">
        <v>9945</v>
      </c>
      <c r="C452" t="s">
        <v>907</v>
      </c>
      <c r="D452" t="s">
        <v>83</v>
      </c>
      <c r="E452" t="s">
        <v>534</v>
      </c>
      <c r="F452" t="s">
        <v>908</v>
      </c>
      <c r="G452" t="str">
        <f>"00095765"</f>
        <v>00095765</v>
      </c>
      <c r="H452" t="s">
        <v>909</v>
      </c>
      <c r="I452">
        <v>150</v>
      </c>
      <c r="J452">
        <v>30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T452">
        <v>0</v>
      </c>
      <c r="U452" t="s">
        <v>910</v>
      </c>
    </row>
    <row r="453" spans="1:21" x14ac:dyDescent="0.25">
      <c r="H453" t="s">
        <v>911</v>
      </c>
    </row>
    <row r="454" spans="1:21" x14ac:dyDescent="0.25">
      <c r="A454">
        <v>224</v>
      </c>
      <c r="B454">
        <v>6784</v>
      </c>
      <c r="C454" t="s">
        <v>912</v>
      </c>
      <c r="D454" t="s">
        <v>19</v>
      </c>
      <c r="E454" t="s">
        <v>33</v>
      </c>
      <c r="F454" t="s">
        <v>913</v>
      </c>
      <c r="G454" t="str">
        <f>"200801006073"</f>
        <v>200801006073</v>
      </c>
      <c r="H454">
        <v>990</v>
      </c>
      <c r="I454">
        <v>0</v>
      </c>
      <c r="J454">
        <v>30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T454">
        <v>0</v>
      </c>
      <c r="U454">
        <v>1020</v>
      </c>
    </row>
    <row r="455" spans="1:21" x14ac:dyDescent="0.25">
      <c r="H455" t="s">
        <v>914</v>
      </c>
    </row>
    <row r="456" spans="1:21" x14ac:dyDescent="0.25">
      <c r="A456">
        <v>225</v>
      </c>
      <c r="B456">
        <v>3948</v>
      </c>
      <c r="C456" t="s">
        <v>915</v>
      </c>
      <c r="D456" t="s">
        <v>916</v>
      </c>
      <c r="E456" t="s">
        <v>638</v>
      </c>
      <c r="F456" t="s">
        <v>917</v>
      </c>
      <c r="G456" t="str">
        <f>"201103000049"</f>
        <v>201103000049</v>
      </c>
      <c r="H456">
        <v>990</v>
      </c>
      <c r="I456">
        <v>0</v>
      </c>
      <c r="J456">
        <v>30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T456">
        <v>0</v>
      </c>
      <c r="U456">
        <v>1020</v>
      </c>
    </row>
    <row r="457" spans="1:21" x14ac:dyDescent="0.25">
      <c r="H457" t="s">
        <v>918</v>
      </c>
    </row>
    <row r="458" spans="1:21" x14ac:dyDescent="0.25">
      <c r="A458">
        <v>226</v>
      </c>
      <c r="B458">
        <v>2253</v>
      </c>
      <c r="C458" t="s">
        <v>919</v>
      </c>
      <c r="D458" t="s">
        <v>43</v>
      </c>
      <c r="E458" t="s">
        <v>140</v>
      </c>
      <c r="F458" t="s">
        <v>920</v>
      </c>
      <c r="G458" t="str">
        <f>"201511042196"</f>
        <v>201511042196</v>
      </c>
      <c r="H458">
        <v>990</v>
      </c>
      <c r="I458">
        <v>0</v>
      </c>
      <c r="J458">
        <v>30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T458">
        <v>0</v>
      </c>
      <c r="U458">
        <v>1020</v>
      </c>
    </row>
    <row r="459" spans="1:21" x14ac:dyDescent="0.25">
      <c r="H459" t="s">
        <v>921</v>
      </c>
    </row>
    <row r="460" spans="1:21" x14ac:dyDescent="0.25">
      <c r="A460">
        <v>227</v>
      </c>
      <c r="B460">
        <v>4920</v>
      </c>
      <c r="C460" t="s">
        <v>922</v>
      </c>
      <c r="D460" t="s">
        <v>923</v>
      </c>
      <c r="E460" t="s">
        <v>114</v>
      </c>
      <c r="F460" t="s">
        <v>924</v>
      </c>
      <c r="G460" t="str">
        <f>"201412000232"</f>
        <v>201412000232</v>
      </c>
      <c r="H460">
        <v>990</v>
      </c>
      <c r="I460">
        <v>0</v>
      </c>
      <c r="J460">
        <v>30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T460">
        <v>0</v>
      </c>
      <c r="U460">
        <v>1020</v>
      </c>
    </row>
    <row r="461" spans="1:21" x14ac:dyDescent="0.25">
      <c r="H461" t="s">
        <v>925</v>
      </c>
    </row>
    <row r="462" spans="1:21" x14ac:dyDescent="0.25">
      <c r="A462">
        <v>228</v>
      </c>
      <c r="B462">
        <v>1223</v>
      </c>
      <c r="C462" t="s">
        <v>926</v>
      </c>
      <c r="D462" t="s">
        <v>47</v>
      </c>
      <c r="E462" t="s">
        <v>124</v>
      </c>
      <c r="F462" t="s">
        <v>927</v>
      </c>
      <c r="G462" t="str">
        <f>"00042372"</f>
        <v>00042372</v>
      </c>
      <c r="H462">
        <v>990</v>
      </c>
      <c r="I462">
        <v>0</v>
      </c>
      <c r="J462">
        <v>30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T462">
        <v>0</v>
      </c>
      <c r="U462">
        <v>1020</v>
      </c>
    </row>
    <row r="463" spans="1:21" x14ac:dyDescent="0.25">
      <c r="H463" t="s">
        <v>928</v>
      </c>
    </row>
    <row r="464" spans="1:21" x14ac:dyDescent="0.25">
      <c r="A464">
        <v>229</v>
      </c>
      <c r="B464">
        <v>2660</v>
      </c>
      <c r="C464" t="s">
        <v>929</v>
      </c>
      <c r="D464" t="s">
        <v>930</v>
      </c>
      <c r="E464" t="s">
        <v>33</v>
      </c>
      <c r="F464" t="s">
        <v>931</v>
      </c>
      <c r="G464" t="str">
        <f>"201511024344"</f>
        <v>201511024344</v>
      </c>
      <c r="H464">
        <v>990</v>
      </c>
      <c r="I464">
        <v>0</v>
      </c>
      <c r="J464">
        <v>30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T464">
        <v>0</v>
      </c>
      <c r="U464">
        <v>1020</v>
      </c>
    </row>
    <row r="465" spans="1:21" x14ac:dyDescent="0.25">
      <c r="H465" t="s">
        <v>932</v>
      </c>
    </row>
    <row r="466" spans="1:21" x14ac:dyDescent="0.25">
      <c r="A466">
        <v>230</v>
      </c>
      <c r="B466">
        <v>7273</v>
      </c>
      <c r="C466" t="s">
        <v>933</v>
      </c>
      <c r="D466" t="s">
        <v>934</v>
      </c>
      <c r="E466" t="s">
        <v>162</v>
      </c>
      <c r="F466" t="s">
        <v>935</v>
      </c>
      <c r="G466" t="str">
        <f>"201511015526"</f>
        <v>201511015526</v>
      </c>
      <c r="H466">
        <v>990</v>
      </c>
      <c r="I466">
        <v>0</v>
      </c>
      <c r="J466">
        <v>30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T466">
        <v>0</v>
      </c>
      <c r="U466">
        <v>1020</v>
      </c>
    </row>
    <row r="467" spans="1:21" x14ac:dyDescent="0.25">
      <c r="H467" t="s">
        <v>936</v>
      </c>
    </row>
    <row r="468" spans="1:21" x14ac:dyDescent="0.25">
      <c r="A468">
        <v>231</v>
      </c>
      <c r="B468">
        <v>145</v>
      </c>
      <c r="C468" t="s">
        <v>937</v>
      </c>
      <c r="D468" t="s">
        <v>938</v>
      </c>
      <c r="E468" t="s">
        <v>14</v>
      </c>
      <c r="F468" t="s">
        <v>939</v>
      </c>
      <c r="G468" t="str">
        <f>"201511015683"</f>
        <v>201511015683</v>
      </c>
      <c r="H468">
        <v>990</v>
      </c>
      <c r="I468">
        <v>0</v>
      </c>
      <c r="J468">
        <v>30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T468">
        <v>2</v>
      </c>
      <c r="U468">
        <v>1020</v>
      </c>
    </row>
    <row r="469" spans="1:21" x14ac:dyDescent="0.25">
      <c r="H469" t="s">
        <v>940</v>
      </c>
    </row>
    <row r="470" spans="1:21" x14ac:dyDescent="0.25">
      <c r="A470">
        <v>232</v>
      </c>
      <c r="B470">
        <v>6101</v>
      </c>
      <c r="C470" t="s">
        <v>941</v>
      </c>
      <c r="D470" t="s">
        <v>38</v>
      </c>
      <c r="E470" t="s">
        <v>79</v>
      </c>
      <c r="F470" t="s">
        <v>942</v>
      </c>
      <c r="G470" t="str">
        <f>"201511032313"</f>
        <v>201511032313</v>
      </c>
      <c r="H470">
        <v>990</v>
      </c>
      <c r="I470">
        <v>0</v>
      </c>
      <c r="J470">
        <v>30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T470">
        <v>0</v>
      </c>
      <c r="U470">
        <v>1020</v>
      </c>
    </row>
    <row r="471" spans="1:21" x14ac:dyDescent="0.25">
      <c r="H471" t="s">
        <v>943</v>
      </c>
    </row>
    <row r="472" spans="1:21" x14ac:dyDescent="0.25">
      <c r="A472">
        <v>233</v>
      </c>
      <c r="B472">
        <v>10372</v>
      </c>
      <c r="C472" t="s">
        <v>944</v>
      </c>
      <c r="D472" t="s">
        <v>150</v>
      </c>
      <c r="E472" t="s">
        <v>174</v>
      </c>
      <c r="F472" t="s">
        <v>945</v>
      </c>
      <c r="G472" t="str">
        <f>"201510000871"</f>
        <v>201510000871</v>
      </c>
      <c r="H472">
        <v>990</v>
      </c>
      <c r="I472">
        <v>0</v>
      </c>
      <c r="J472">
        <v>30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T472">
        <v>0</v>
      </c>
      <c r="U472">
        <v>1020</v>
      </c>
    </row>
    <row r="473" spans="1:21" x14ac:dyDescent="0.25">
      <c r="H473" t="s">
        <v>946</v>
      </c>
    </row>
    <row r="474" spans="1:21" x14ac:dyDescent="0.25">
      <c r="A474">
        <v>234</v>
      </c>
      <c r="B474">
        <v>5254</v>
      </c>
      <c r="C474" t="s">
        <v>947</v>
      </c>
      <c r="D474" t="s">
        <v>725</v>
      </c>
      <c r="E474" t="s">
        <v>79</v>
      </c>
      <c r="F474" t="s">
        <v>948</v>
      </c>
      <c r="G474" t="str">
        <f>"201511015868"</f>
        <v>201511015868</v>
      </c>
      <c r="H474">
        <v>990</v>
      </c>
      <c r="I474">
        <v>0</v>
      </c>
      <c r="J474">
        <v>30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T474">
        <v>0</v>
      </c>
      <c r="U474">
        <v>1020</v>
      </c>
    </row>
    <row r="475" spans="1:21" x14ac:dyDescent="0.25">
      <c r="H475" t="s">
        <v>949</v>
      </c>
    </row>
    <row r="476" spans="1:21" x14ac:dyDescent="0.25">
      <c r="A476">
        <v>235</v>
      </c>
      <c r="B476">
        <v>6338</v>
      </c>
      <c r="C476" t="s">
        <v>950</v>
      </c>
      <c r="D476" t="s">
        <v>295</v>
      </c>
      <c r="E476" t="s">
        <v>321</v>
      </c>
      <c r="F476" t="s">
        <v>951</v>
      </c>
      <c r="G476" t="str">
        <f>"201602000396"</f>
        <v>201602000396</v>
      </c>
      <c r="H476">
        <v>990</v>
      </c>
      <c r="I476">
        <v>0</v>
      </c>
      <c r="J476">
        <v>30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T476">
        <v>0</v>
      </c>
      <c r="U476">
        <v>1020</v>
      </c>
    </row>
    <row r="477" spans="1:21" x14ac:dyDescent="0.25">
      <c r="H477" t="s">
        <v>361</v>
      </c>
    </row>
    <row r="478" spans="1:21" x14ac:dyDescent="0.25">
      <c r="A478">
        <v>236</v>
      </c>
      <c r="B478">
        <v>1971</v>
      </c>
      <c r="C478" t="s">
        <v>952</v>
      </c>
      <c r="D478" t="s">
        <v>294</v>
      </c>
      <c r="E478" t="s">
        <v>284</v>
      </c>
      <c r="F478" t="s">
        <v>953</v>
      </c>
      <c r="G478" t="str">
        <f>"201511017248"</f>
        <v>201511017248</v>
      </c>
      <c r="H478" t="s">
        <v>954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T478">
        <v>0</v>
      </c>
      <c r="U478" t="s">
        <v>954</v>
      </c>
    </row>
    <row r="479" spans="1:21" x14ac:dyDescent="0.25">
      <c r="H479" t="s">
        <v>955</v>
      </c>
    </row>
    <row r="480" spans="1:21" x14ac:dyDescent="0.25">
      <c r="A480">
        <v>237</v>
      </c>
      <c r="B480">
        <v>3443</v>
      </c>
      <c r="C480" t="s">
        <v>956</v>
      </c>
      <c r="D480" t="s">
        <v>72</v>
      </c>
      <c r="E480" t="s">
        <v>957</v>
      </c>
      <c r="F480" t="s">
        <v>958</v>
      </c>
      <c r="G480" t="str">
        <f>"00091778"</f>
        <v>00091778</v>
      </c>
      <c r="H480" t="s">
        <v>954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T480">
        <v>0</v>
      </c>
      <c r="U480" t="s">
        <v>954</v>
      </c>
    </row>
    <row r="481" spans="1:21" x14ac:dyDescent="0.25">
      <c r="H481" t="s">
        <v>959</v>
      </c>
    </row>
    <row r="482" spans="1:21" x14ac:dyDescent="0.25">
      <c r="A482">
        <v>238</v>
      </c>
      <c r="B482">
        <v>25</v>
      </c>
      <c r="C482" t="s">
        <v>960</v>
      </c>
      <c r="D482" t="s">
        <v>853</v>
      </c>
      <c r="E482" t="s">
        <v>961</v>
      </c>
      <c r="F482" t="s">
        <v>962</v>
      </c>
      <c r="G482" t="str">
        <f>"201402000751"</f>
        <v>201402000751</v>
      </c>
      <c r="H482" t="s">
        <v>963</v>
      </c>
      <c r="I482">
        <v>150</v>
      </c>
      <c r="J482">
        <v>70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T482">
        <v>0</v>
      </c>
      <c r="U482" t="s">
        <v>954</v>
      </c>
    </row>
    <row r="483" spans="1:21" x14ac:dyDescent="0.25">
      <c r="H483">
        <v>911</v>
      </c>
    </row>
    <row r="484" spans="1:21" x14ac:dyDescent="0.25">
      <c r="A484">
        <v>239</v>
      </c>
      <c r="B484">
        <v>8826</v>
      </c>
      <c r="C484" t="s">
        <v>202</v>
      </c>
      <c r="D484" t="s">
        <v>23</v>
      </c>
      <c r="E484" t="s">
        <v>38</v>
      </c>
      <c r="F484" t="s">
        <v>964</v>
      </c>
      <c r="G484" t="str">
        <f>"201511024008"</f>
        <v>201511024008</v>
      </c>
      <c r="H484">
        <v>869</v>
      </c>
      <c r="I484">
        <v>150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T484">
        <v>2</v>
      </c>
      <c r="U484">
        <v>1019</v>
      </c>
    </row>
    <row r="485" spans="1:21" x14ac:dyDescent="0.25">
      <c r="H485" t="s">
        <v>965</v>
      </c>
    </row>
    <row r="486" spans="1:21" x14ac:dyDescent="0.25">
      <c r="A486">
        <v>240</v>
      </c>
      <c r="B486">
        <v>8473</v>
      </c>
      <c r="C486" t="s">
        <v>966</v>
      </c>
      <c r="D486" t="s">
        <v>19</v>
      </c>
      <c r="E486" t="s">
        <v>313</v>
      </c>
      <c r="F486" t="s">
        <v>967</v>
      </c>
      <c r="G486" t="str">
        <f>"200801003081"</f>
        <v>200801003081</v>
      </c>
      <c r="H486">
        <v>869</v>
      </c>
      <c r="I486">
        <v>150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T486">
        <v>0</v>
      </c>
      <c r="U486">
        <v>1019</v>
      </c>
    </row>
    <row r="487" spans="1:21" x14ac:dyDescent="0.25">
      <c r="H487">
        <v>928</v>
      </c>
    </row>
    <row r="488" spans="1:21" x14ac:dyDescent="0.25">
      <c r="A488">
        <v>241</v>
      </c>
      <c r="B488">
        <v>6358</v>
      </c>
      <c r="C488" t="s">
        <v>968</v>
      </c>
      <c r="D488" t="s">
        <v>15</v>
      </c>
      <c r="E488" t="s">
        <v>114</v>
      </c>
      <c r="F488" t="s">
        <v>969</v>
      </c>
      <c r="G488" t="str">
        <f>"201511016833"</f>
        <v>201511016833</v>
      </c>
      <c r="H488" t="s">
        <v>433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T488">
        <v>0</v>
      </c>
      <c r="U488" t="s">
        <v>433</v>
      </c>
    </row>
    <row r="489" spans="1:21" x14ac:dyDescent="0.25">
      <c r="H489" t="s">
        <v>970</v>
      </c>
    </row>
    <row r="490" spans="1:21" x14ac:dyDescent="0.25">
      <c r="A490">
        <v>242</v>
      </c>
      <c r="B490">
        <v>4681</v>
      </c>
      <c r="C490" t="s">
        <v>570</v>
      </c>
      <c r="D490" t="s">
        <v>42</v>
      </c>
      <c r="E490" t="s">
        <v>124</v>
      </c>
      <c r="F490" t="s">
        <v>971</v>
      </c>
      <c r="G490" t="str">
        <f>"201511040543"</f>
        <v>201511040543</v>
      </c>
      <c r="H490" t="s">
        <v>972</v>
      </c>
      <c r="I490">
        <v>150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T490">
        <v>0</v>
      </c>
      <c r="U490" t="s">
        <v>973</v>
      </c>
    </row>
    <row r="491" spans="1:21" x14ac:dyDescent="0.25">
      <c r="H491" t="s">
        <v>974</v>
      </c>
    </row>
    <row r="492" spans="1:21" x14ac:dyDescent="0.25">
      <c r="A492">
        <v>243</v>
      </c>
      <c r="B492">
        <v>9208</v>
      </c>
      <c r="C492" t="s">
        <v>975</v>
      </c>
      <c r="D492" t="s">
        <v>72</v>
      </c>
      <c r="E492" t="s">
        <v>174</v>
      </c>
      <c r="F492" t="s">
        <v>976</v>
      </c>
      <c r="G492" t="str">
        <f>"00098479"</f>
        <v>00098479</v>
      </c>
      <c r="H492" t="s">
        <v>777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6</v>
      </c>
      <c r="S492">
        <v>906</v>
      </c>
      <c r="T492">
        <v>0</v>
      </c>
      <c r="U492" t="s">
        <v>777</v>
      </c>
    </row>
    <row r="493" spans="1:21" x14ac:dyDescent="0.25">
      <c r="H493">
        <v>906</v>
      </c>
    </row>
    <row r="494" spans="1:21" x14ac:dyDescent="0.25">
      <c r="A494">
        <v>244</v>
      </c>
      <c r="B494">
        <v>8064</v>
      </c>
      <c r="C494" t="s">
        <v>977</v>
      </c>
      <c r="D494" t="s">
        <v>199</v>
      </c>
      <c r="E494" t="s">
        <v>124</v>
      </c>
      <c r="F494" t="s">
        <v>978</v>
      </c>
      <c r="G494" t="str">
        <f>"00057577"</f>
        <v>00057577</v>
      </c>
      <c r="H494">
        <v>1012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T494">
        <v>0</v>
      </c>
      <c r="U494">
        <v>1012</v>
      </c>
    </row>
    <row r="495" spans="1:21" x14ac:dyDescent="0.25">
      <c r="H495" t="s">
        <v>979</v>
      </c>
    </row>
    <row r="496" spans="1:21" x14ac:dyDescent="0.25">
      <c r="A496">
        <v>245</v>
      </c>
      <c r="B496">
        <v>383</v>
      </c>
      <c r="C496" t="s">
        <v>980</v>
      </c>
      <c r="D496" t="s">
        <v>981</v>
      </c>
      <c r="E496" t="s">
        <v>982</v>
      </c>
      <c r="F496" t="s">
        <v>983</v>
      </c>
      <c r="G496" t="str">
        <f>"00019609"</f>
        <v>00019609</v>
      </c>
      <c r="H496">
        <v>1012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T496">
        <v>1</v>
      </c>
      <c r="U496">
        <v>1012</v>
      </c>
    </row>
    <row r="497" spans="1:21" x14ac:dyDescent="0.25">
      <c r="H497" t="s">
        <v>984</v>
      </c>
    </row>
    <row r="498" spans="1:21" x14ac:dyDescent="0.25">
      <c r="A498">
        <v>246</v>
      </c>
      <c r="B498">
        <v>5274</v>
      </c>
      <c r="C498" t="s">
        <v>985</v>
      </c>
      <c r="D498" t="s">
        <v>986</v>
      </c>
      <c r="E498" t="s">
        <v>33</v>
      </c>
      <c r="F498" t="s">
        <v>987</v>
      </c>
      <c r="G498" t="str">
        <f>"201310000159"</f>
        <v>201310000159</v>
      </c>
      <c r="H498">
        <v>1012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T498">
        <v>2</v>
      </c>
      <c r="U498">
        <v>1012</v>
      </c>
    </row>
    <row r="499" spans="1:21" x14ac:dyDescent="0.25">
      <c r="H499" t="s">
        <v>988</v>
      </c>
    </row>
    <row r="500" spans="1:21" x14ac:dyDescent="0.25">
      <c r="A500">
        <v>247</v>
      </c>
      <c r="B500">
        <v>4410</v>
      </c>
      <c r="C500" t="s">
        <v>500</v>
      </c>
      <c r="D500" t="s">
        <v>267</v>
      </c>
      <c r="E500" t="s">
        <v>135</v>
      </c>
      <c r="F500" t="s">
        <v>989</v>
      </c>
      <c r="G500" t="str">
        <f>"201005000080"</f>
        <v>201005000080</v>
      </c>
      <c r="H500" t="s">
        <v>990</v>
      </c>
      <c r="I500">
        <v>0</v>
      </c>
      <c r="J500">
        <v>30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T500">
        <v>0</v>
      </c>
      <c r="U500" t="s">
        <v>991</v>
      </c>
    </row>
    <row r="501" spans="1:21" x14ac:dyDescent="0.25">
      <c r="H501" t="s">
        <v>992</v>
      </c>
    </row>
    <row r="502" spans="1:21" x14ac:dyDescent="0.25">
      <c r="A502">
        <v>248</v>
      </c>
      <c r="B502">
        <v>2839</v>
      </c>
      <c r="C502" t="s">
        <v>993</v>
      </c>
      <c r="D502" t="s">
        <v>638</v>
      </c>
      <c r="E502" t="s">
        <v>114</v>
      </c>
      <c r="F502" t="s">
        <v>994</v>
      </c>
      <c r="G502" t="str">
        <f>"00044963"</f>
        <v>00044963</v>
      </c>
      <c r="H502" t="s">
        <v>995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T502">
        <v>0</v>
      </c>
      <c r="U502" t="s">
        <v>995</v>
      </c>
    </row>
    <row r="503" spans="1:21" x14ac:dyDescent="0.25">
      <c r="H503" t="s">
        <v>996</v>
      </c>
    </row>
    <row r="504" spans="1:21" x14ac:dyDescent="0.25">
      <c r="A504">
        <v>249</v>
      </c>
      <c r="B504">
        <v>1903</v>
      </c>
      <c r="C504" t="s">
        <v>997</v>
      </c>
      <c r="D504" t="s">
        <v>998</v>
      </c>
      <c r="E504" t="s">
        <v>102</v>
      </c>
      <c r="F504" t="s">
        <v>999</v>
      </c>
      <c r="G504" t="str">
        <f>"00015931"</f>
        <v>00015931</v>
      </c>
      <c r="H504" t="s">
        <v>995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T504">
        <v>0</v>
      </c>
      <c r="U504" t="s">
        <v>995</v>
      </c>
    </row>
    <row r="505" spans="1:21" x14ac:dyDescent="0.25">
      <c r="H505" t="s">
        <v>1000</v>
      </c>
    </row>
    <row r="506" spans="1:21" x14ac:dyDescent="0.25">
      <c r="A506">
        <v>250</v>
      </c>
      <c r="B506">
        <v>107</v>
      </c>
      <c r="C506" t="s">
        <v>1001</v>
      </c>
      <c r="D506" t="s">
        <v>72</v>
      </c>
      <c r="E506" t="s">
        <v>1002</v>
      </c>
      <c r="F506" t="s">
        <v>1003</v>
      </c>
      <c r="G506" t="str">
        <f>"00016979"</f>
        <v>00016979</v>
      </c>
      <c r="H506">
        <v>979</v>
      </c>
      <c r="I506">
        <v>0</v>
      </c>
      <c r="J506">
        <v>30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T506">
        <v>0</v>
      </c>
      <c r="U506">
        <v>1009</v>
      </c>
    </row>
    <row r="507" spans="1:21" x14ac:dyDescent="0.25">
      <c r="H507" t="s">
        <v>458</v>
      </c>
    </row>
    <row r="508" spans="1:21" x14ac:dyDescent="0.25">
      <c r="A508">
        <v>251</v>
      </c>
      <c r="B508">
        <v>8598</v>
      </c>
      <c r="C508" t="s">
        <v>1004</v>
      </c>
      <c r="D508" t="s">
        <v>240</v>
      </c>
      <c r="E508" t="s">
        <v>295</v>
      </c>
      <c r="F508" t="s">
        <v>1005</v>
      </c>
      <c r="G508" t="str">
        <f>"00086965"</f>
        <v>00086965</v>
      </c>
      <c r="H508" t="s">
        <v>1006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T508">
        <v>2</v>
      </c>
      <c r="U508" t="s">
        <v>1006</v>
      </c>
    </row>
    <row r="509" spans="1:21" x14ac:dyDescent="0.25">
      <c r="H509" t="s">
        <v>1007</v>
      </c>
    </row>
    <row r="510" spans="1:21" x14ac:dyDescent="0.25">
      <c r="A510">
        <v>252</v>
      </c>
      <c r="B510">
        <v>7340</v>
      </c>
      <c r="C510" t="s">
        <v>1008</v>
      </c>
      <c r="D510" t="s">
        <v>154</v>
      </c>
      <c r="E510" t="s">
        <v>33</v>
      </c>
      <c r="F510" t="s">
        <v>1009</v>
      </c>
      <c r="G510" t="str">
        <f>"00093343"</f>
        <v>00093343</v>
      </c>
      <c r="H510" t="s">
        <v>1006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T510">
        <v>0</v>
      </c>
      <c r="U510" t="s">
        <v>1006</v>
      </c>
    </row>
    <row r="511" spans="1:21" x14ac:dyDescent="0.25">
      <c r="H511" t="s">
        <v>1010</v>
      </c>
    </row>
    <row r="512" spans="1:21" x14ac:dyDescent="0.25">
      <c r="A512">
        <v>253</v>
      </c>
      <c r="B512">
        <v>1669</v>
      </c>
      <c r="C512" t="s">
        <v>1011</v>
      </c>
      <c r="D512" t="s">
        <v>345</v>
      </c>
      <c r="E512" t="s">
        <v>124</v>
      </c>
      <c r="F512" t="s">
        <v>1012</v>
      </c>
      <c r="G512" t="str">
        <f>"00033097"</f>
        <v>00033097</v>
      </c>
      <c r="H512" t="s">
        <v>1006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T512">
        <v>0</v>
      </c>
      <c r="U512" t="s">
        <v>1006</v>
      </c>
    </row>
    <row r="513" spans="1:21" x14ac:dyDescent="0.25">
      <c r="H513" t="s">
        <v>1013</v>
      </c>
    </row>
    <row r="514" spans="1:21" x14ac:dyDescent="0.25">
      <c r="A514">
        <v>254</v>
      </c>
      <c r="B514">
        <v>6959</v>
      </c>
      <c r="C514" t="s">
        <v>1014</v>
      </c>
      <c r="D514" t="s">
        <v>442</v>
      </c>
      <c r="E514" t="s">
        <v>1015</v>
      </c>
      <c r="F514" t="s">
        <v>1016</v>
      </c>
      <c r="G514" t="str">
        <f>"201209000128"</f>
        <v>201209000128</v>
      </c>
      <c r="H514" t="s">
        <v>1006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T514">
        <v>0</v>
      </c>
      <c r="U514" t="s">
        <v>1006</v>
      </c>
    </row>
    <row r="515" spans="1:21" x14ac:dyDescent="0.25">
      <c r="H515" t="s">
        <v>1017</v>
      </c>
    </row>
    <row r="516" spans="1:21" x14ac:dyDescent="0.25">
      <c r="A516">
        <v>255</v>
      </c>
      <c r="B516">
        <v>1937</v>
      </c>
      <c r="C516" t="s">
        <v>1018</v>
      </c>
      <c r="D516" t="s">
        <v>140</v>
      </c>
      <c r="E516" t="s">
        <v>638</v>
      </c>
      <c r="F516" t="s">
        <v>1019</v>
      </c>
      <c r="G516" t="str">
        <f>"00037821"</f>
        <v>00037821</v>
      </c>
      <c r="H516" t="s">
        <v>1006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T516">
        <v>0</v>
      </c>
      <c r="U516" t="s">
        <v>1006</v>
      </c>
    </row>
    <row r="517" spans="1:21" x14ac:dyDescent="0.25">
      <c r="H517" t="s">
        <v>361</v>
      </c>
    </row>
    <row r="518" spans="1:21" x14ac:dyDescent="0.25">
      <c r="A518">
        <v>256</v>
      </c>
      <c r="B518">
        <v>10346</v>
      </c>
      <c r="C518" t="s">
        <v>1020</v>
      </c>
      <c r="D518" t="s">
        <v>33</v>
      </c>
      <c r="E518" t="s">
        <v>15</v>
      </c>
      <c r="F518" t="s">
        <v>1021</v>
      </c>
      <c r="G518" t="str">
        <f>"00073578"</f>
        <v>00073578</v>
      </c>
      <c r="H518" t="s">
        <v>514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T518">
        <v>0</v>
      </c>
      <c r="U518" t="s">
        <v>514</v>
      </c>
    </row>
    <row r="519" spans="1:21" x14ac:dyDescent="0.25">
      <c r="H519" t="s">
        <v>1022</v>
      </c>
    </row>
    <row r="520" spans="1:21" x14ac:dyDescent="0.25">
      <c r="A520">
        <v>257</v>
      </c>
      <c r="B520">
        <v>10143</v>
      </c>
      <c r="C520" t="s">
        <v>1023</v>
      </c>
      <c r="D520" t="s">
        <v>15</v>
      </c>
      <c r="E520" t="s">
        <v>124</v>
      </c>
      <c r="F520" t="s">
        <v>1024</v>
      </c>
      <c r="G520" t="str">
        <f>"201511027157"</f>
        <v>201511027157</v>
      </c>
      <c r="H520">
        <v>935</v>
      </c>
      <c r="I520">
        <v>0</v>
      </c>
      <c r="J520">
        <v>70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T520">
        <v>0</v>
      </c>
      <c r="U520">
        <v>1005</v>
      </c>
    </row>
    <row r="521" spans="1:21" x14ac:dyDescent="0.25">
      <c r="H521" t="s">
        <v>1025</v>
      </c>
    </row>
    <row r="522" spans="1:21" x14ac:dyDescent="0.25">
      <c r="A522">
        <v>258</v>
      </c>
      <c r="B522">
        <v>7247</v>
      </c>
      <c r="C522" t="s">
        <v>1026</v>
      </c>
      <c r="D522" t="s">
        <v>140</v>
      </c>
      <c r="E522" t="s">
        <v>199</v>
      </c>
      <c r="F522" t="s">
        <v>1027</v>
      </c>
      <c r="G522" t="str">
        <f>"00046981"</f>
        <v>00046981</v>
      </c>
      <c r="H522">
        <v>825</v>
      </c>
      <c r="I522">
        <v>150</v>
      </c>
      <c r="J522">
        <v>30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T522">
        <v>0</v>
      </c>
      <c r="U522">
        <v>1005</v>
      </c>
    </row>
    <row r="523" spans="1:21" x14ac:dyDescent="0.25">
      <c r="H523" t="s">
        <v>1028</v>
      </c>
    </row>
    <row r="524" spans="1:21" x14ac:dyDescent="0.25">
      <c r="A524">
        <v>259</v>
      </c>
      <c r="B524">
        <v>1234</v>
      </c>
      <c r="C524" t="s">
        <v>1029</v>
      </c>
      <c r="D524" t="s">
        <v>442</v>
      </c>
      <c r="E524" t="s">
        <v>659</v>
      </c>
      <c r="F524" t="s">
        <v>1030</v>
      </c>
      <c r="G524" t="str">
        <f>"00075098"</f>
        <v>00075098</v>
      </c>
      <c r="H524" t="s">
        <v>227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6</v>
      </c>
      <c r="S524">
        <v>906</v>
      </c>
      <c r="T524">
        <v>0</v>
      </c>
      <c r="U524" t="s">
        <v>227</v>
      </c>
    </row>
    <row r="525" spans="1:21" x14ac:dyDescent="0.25">
      <c r="H525">
        <v>906</v>
      </c>
    </row>
    <row r="526" spans="1:21" x14ac:dyDescent="0.25">
      <c r="A526">
        <v>260</v>
      </c>
      <c r="B526">
        <v>5816</v>
      </c>
      <c r="C526" t="s">
        <v>1031</v>
      </c>
      <c r="D526" t="s">
        <v>72</v>
      </c>
      <c r="E526" t="s">
        <v>33</v>
      </c>
      <c r="F526" t="s">
        <v>1032</v>
      </c>
      <c r="G526" t="str">
        <f>"00028454"</f>
        <v>00028454</v>
      </c>
      <c r="H526" t="s">
        <v>227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T526">
        <v>0</v>
      </c>
      <c r="U526" t="s">
        <v>227</v>
      </c>
    </row>
    <row r="527" spans="1:21" x14ac:dyDescent="0.25">
      <c r="H527" t="s">
        <v>1033</v>
      </c>
    </row>
    <row r="528" spans="1:21" x14ac:dyDescent="0.25">
      <c r="A528">
        <v>261</v>
      </c>
      <c r="B528">
        <v>3933</v>
      </c>
      <c r="C528" t="s">
        <v>1034</v>
      </c>
      <c r="D528" t="s">
        <v>114</v>
      </c>
      <c r="E528" t="s">
        <v>15</v>
      </c>
      <c r="F528" t="s">
        <v>1035</v>
      </c>
      <c r="G528" t="str">
        <f>"00020657"</f>
        <v>00020657</v>
      </c>
      <c r="H528" t="s">
        <v>227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T528">
        <v>0</v>
      </c>
      <c r="U528" t="s">
        <v>227</v>
      </c>
    </row>
    <row r="529" spans="1:21" x14ac:dyDescent="0.25">
      <c r="H529" t="s">
        <v>1036</v>
      </c>
    </row>
    <row r="530" spans="1:21" x14ac:dyDescent="0.25">
      <c r="A530">
        <v>262</v>
      </c>
      <c r="B530">
        <v>8948</v>
      </c>
      <c r="C530" t="s">
        <v>1037</v>
      </c>
      <c r="D530" t="s">
        <v>59</v>
      </c>
      <c r="E530" t="s">
        <v>114</v>
      </c>
      <c r="F530" t="s">
        <v>1038</v>
      </c>
      <c r="G530" t="str">
        <f>"201511011516"</f>
        <v>201511011516</v>
      </c>
      <c r="H530" t="s">
        <v>1039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T530">
        <v>0</v>
      </c>
      <c r="U530" t="s">
        <v>1039</v>
      </c>
    </row>
    <row r="531" spans="1:21" x14ac:dyDescent="0.25">
      <c r="H531" t="s">
        <v>1040</v>
      </c>
    </row>
    <row r="532" spans="1:21" x14ac:dyDescent="0.25">
      <c r="A532">
        <v>263</v>
      </c>
      <c r="B532">
        <v>9051</v>
      </c>
      <c r="C532" t="s">
        <v>1041</v>
      </c>
      <c r="D532" t="s">
        <v>930</v>
      </c>
      <c r="E532" t="s">
        <v>43</v>
      </c>
      <c r="F532" t="s">
        <v>1042</v>
      </c>
      <c r="G532" t="str">
        <f>"201402009009"</f>
        <v>201402009009</v>
      </c>
      <c r="H532">
        <v>1001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T532">
        <v>0</v>
      </c>
      <c r="U532">
        <v>1001</v>
      </c>
    </row>
    <row r="533" spans="1:21" x14ac:dyDescent="0.25">
      <c r="H533" t="s">
        <v>1043</v>
      </c>
    </row>
    <row r="534" spans="1:21" x14ac:dyDescent="0.25">
      <c r="A534">
        <v>264</v>
      </c>
      <c r="B534">
        <v>8620</v>
      </c>
      <c r="C534" t="s">
        <v>826</v>
      </c>
      <c r="D534" t="s">
        <v>602</v>
      </c>
      <c r="E534" t="s">
        <v>114</v>
      </c>
      <c r="F534" t="s">
        <v>1044</v>
      </c>
      <c r="G534" t="str">
        <f>"00017103"</f>
        <v>00017103</v>
      </c>
      <c r="H534">
        <v>1001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T534">
        <v>0</v>
      </c>
      <c r="U534">
        <v>1001</v>
      </c>
    </row>
    <row r="535" spans="1:21" x14ac:dyDescent="0.25">
      <c r="H535" t="s">
        <v>1045</v>
      </c>
    </row>
    <row r="536" spans="1:21" x14ac:dyDescent="0.25">
      <c r="A536">
        <v>265</v>
      </c>
      <c r="B536">
        <v>8136</v>
      </c>
      <c r="C536" t="s">
        <v>1046</v>
      </c>
      <c r="D536" t="s">
        <v>14</v>
      </c>
      <c r="E536" t="s">
        <v>114</v>
      </c>
      <c r="F536" t="s">
        <v>1047</v>
      </c>
      <c r="G536" t="str">
        <f>"201511034532"</f>
        <v>201511034532</v>
      </c>
      <c r="H536" t="s">
        <v>1048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T536">
        <v>0</v>
      </c>
      <c r="U536" t="s">
        <v>1048</v>
      </c>
    </row>
    <row r="537" spans="1:21" x14ac:dyDescent="0.25">
      <c r="H537" t="s">
        <v>1049</v>
      </c>
    </row>
    <row r="538" spans="1:21" x14ac:dyDescent="0.25">
      <c r="A538">
        <v>266</v>
      </c>
      <c r="B538">
        <v>1964</v>
      </c>
      <c r="C538" t="s">
        <v>1050</v>
      </c>
      <c r="D538" t="s">
        <v>23</v>
      </c>
      <c r="E538" t="s">
        <v>15</v>
      </c>
      <c r="F538" t="s">
        <v>1051</v>
      </c>
      <c r="G538" t="str">
        <f>"201511013561"</f>
        <v>201511013561</v>
      </c>
      <c r="H538" t="s">
        <v>1048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T538">
        <v>0</v>
      </c>
      <c r="U538" t="s">
        <v>1048</v>
      </c>
    </row>
    <row r="539" spans="1:21" x14ac:dyDescent="0.25">
      <c r="H539" t="s">
        <v>1052</v>
      </c>
    </row>
    <row r="540" spans="1:21" x14ac:dyDescent="0.25">
      <c r="A540">
        <v>267</v>
      </c>
      <c r="B540">
        <v>7155</v>
      </c>
      <c r="C540" t="s">
        <v>1053</v>
      </c>
      <c r="D540" t="s">
        <v>1054</v>
      </c>
      <c r="E540" t="s">
        <v>135</v>
      </c>
      <c r="F540" t="s">
        <v>1055</v>
      </c>
      <c r="G540" t="str">
        <f>"00098767"</f>
        <v>00098767</v>
      </c>
      <c r="H540" t="s">
        <v>1048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T540">
        <v>0</v>
      </c>
      <c r="U540" t="s">
        <v>1048</v>
      </c>
    </row>
    <row r="541" spans="1:21" x14ac:dyDescent="0.25">
      <c r="H541" t="s">
        <v>1056</v>
      </c>
    </row>
    <row r="542" spans="1:21" x14ac:dyDescent="0.25">
      <c r="A542">
        <v>268</v>
      </c>
      <c r="B542">
        <v>10010</v>
      </c>
      <c r="C542" t="s">
        <v>1057</v>
      </c>
      <c r="D542" t="s">
        <v>66</v>
      </c>
      <c r="E542" t="s">
        <v>28</v>
      </c>
      <c r="F542" t="s">
        <v>1058</v>
      </c>
      <c r="G542" t="str">
        <f>"00103761"</f>
        <v>00103761</v>
      </c>
      <c r="H542" t="s">
        <v>1048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T542">
        <v>0</v>
      </c>
      <c r="U542" t="s">
        <v>1048</v>
      </c>
    </row>
    <row r="543" spans="1:21" x14ac:dyDescent="0.25">
      <c r="H543" t="s">
        <v>1059</v>
      </c>
    </row>
    <row r="544" spans="1:21" x14ac:dyDescent="0.25">
      <c r="A544">
        <v>269</v>
      </c>
      <c r="B544">
        <v>7072</v>
      </c>
      <c r="C544" t="s">
        <v>1060</v>
      </c>
      <c r="D544" t="s">
        <v>42</v>
      </c>
      <c r="E544" t="s">
        <v>124</v>
      </c>
      <c r="F544" t="s">
        <v>1061</v>
      </c>
      <c r="G544" t="str">
        <f>"00073619"</f>
        <v>00073619</v>
      </c>
      <c r="H544" t="s">
        <v>1048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T544">
        <v>2</v>
      </c>
      <c r="U544" t="s">
        <v>1048</v>
      </c>
    </row>
    <row r="545" spans="1:21" x14ac:dyDescent="0.25">
      <c r="H545">
        <v>929</v>
      </c>
    </row>
    <row r="546" spans="1:21" x14ac:dyDescent="0.25">
      <c r="A546">
        <v>270</v>
      </c>
      <c r="B546">
        <v>2946</v>
      </c>
      <c r="C546" t="s">
        <v>1062</v>
      </c>
      <c r="D546" t="s">
        <v>84</v>
      </c>
      <c r="E546" t="s">
        <v>284</v>
      </c>
      <c r="F546" t="s">
        <v>1063</v>
      </c>
      <c r="G546" t="str">
        <f>"201511034735"</f>
        <v>201511034735</v>
      </c>
      <c r="H546" t="s">
        <v>1048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T546">
        <v>0</v>
      </c>
      <c r="U546" t="s">
        <v>1048</v>
      </c>
    </row>
    <row r="547" spans="1:21" x14ac:dyDescent="0.25">
      <c r="H547" t="s">
        <v>1064</v>
      </c>
    </row>
    <row r="548" spans="1:21" x14ac:dyDescent="0.25">
      <c r="A548">
        <v>271</v>
      </c>
      <c r="B548">
        <v>10226</v>
      </c>
      <c r="C548" t="s">
        <v>1065</v>
      </c>
      <c r="D548" t="s">
        <v>173</v>
      </c>
      <c r="E548" t="s">
        <v>1066</v>
      </c>
      <c r="F548" t="s">
        <v>1067</v>
      </c>
      <c r="G548" t="str">
        <f>"00084676"</f>
        <v>00084676</v>
      </c>
      <c r="H548" t="s">
        <v>1048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T548">
        <v>0</v>
      </c>
      <c r="U548" t="s">
        <v>1048</v>
      </c>
    </row>
    <row r="549" spans="1:21" x14ac:dyDescent="0.25">
      <c r="H549" t="s">
        <v>1068</v>
      </c>
    </row>
    <row r="550" spans="1:21" x14ac:dyDescent="0.25">
      <c r="A550">
        <v>272</v>
      </c>
      <c r="B550">
        <v>8129</v>
      </c>
      <c r="C550" t="s">
        <v>1069</v>
      </c>
      <c r="D550" t="s">
        <v>934</v>
      </c>
      <c r="E550" t="s">
        <v>1070</v>
      </c>
      <c r="F550" t="s">
        <v>1071</v>
      </c>
      <c r="G550" t="str">
        <f>"00089893"</f>
        <v>00089893</v>
      </c>
      <c r="H550" t="s">
        <v>236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T550">
        <v>0</v>
      </c>
      <c r="U550" t="s">
        <v>236</v>
      </c>
    </row>
    <row r="551" spans="1:21" x14ac:dyDescent="0.25">
      <c r="H551" t="s">
        <v>738</v>
      </c>
    </row>
    <row r="552" spans="1:21" x14ac:dyDescent="0.25">
      <c r="A552">
        <v>273</v>
      </c>
      <c r="B552">
        <v>6761</v>
      </c>
      <c r="C552" t="s">
        <v>1072</v>
      </c>
      <c r="D552" t="s">
        <v>23</v>
      </c>
      <c r="E552" t="s">
        <v>38</v>
      </c>
      <c r="F552" t="s">
        <v>1073</v>
      </c>
      <c r="G552" t="str">
        <f>"00085243"</f>
        <v>00085243</v>
      </c>
      <c r="H552" t="s">
        <v>236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T552">
        <v>0</v>
      </c>
      <c r="U552" t="s">
        <v>236</v>
      </c>
    </row>
    <row r="553" spans="1:21" x14ac:dyDescent="0.25">
      <c r="H553" t="s">
        <v>1074</v>
      </c>
    </row>
    <row r="554" spans="1:21" x14ac:dyDescent="0.25">
      <c r="A554">
        <v>274</v>
      </c>
      <c r="B554">
        <v>4331</v>
      </c>
      <c r="C554" t="s">
        <v>1075</v>
      </c>
      <c r="D554" t="s">
        <v>15</v>
      </c>
      <c r="E554" t="s">
        <v>284</v>
      </c>
      <c r="F554" t="s">
        <v>1076</v>
      </c>
      <c r="G554" t="str">
        <f>"00048205"</f>
        <v>00048205</v>
      </c>
      <c r="H554" t="s">
        <v>236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T554">
        <v>0</v>
      </c>
      <c r="U554" t="s">
        <v>236</v>
      </c>
    </row>
    <row r="555" spans="1:21" x14ac:dyDescent="0.25">
      <c r="H555" t="s">
        <v>738</v>
      </c>
    </row>
    <row r="556" spans="1:21" x14ac:dyDescent="0.25">
      <c r="A556">
        <v>275</v>
      </c>
      <c r="B556">
        <v>4557</v>
      </c>
      <c r="C556" t="s">
        <v>1077</v>
      </c>
      <c r="D556" t="s">
        <v>139</v>
      </c>
      <c r="E556" t="s">
        <v>313</v>
      </c>
      <c r="F556" t="s">
        <v>1078</v>
      </c>
      <c r="G556" t="str">
        <f>"201511008420"</f>
        <v>201511008420</v>
      </c>
      <c r="H556" t="s">
        <v>236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T556">
        <v>0</v>
      </c>
      <c r="U556" t="s">
        <v>236</v>
      </c>
    </row>
    <row r="557" spans="1:21" x14ac:dyDescent="0.25">
      <c r="H557" t="s">
        <v>1079</v>
      </c>
    </row>
    <row r="558" spans="1:21" x14ac:dyDescent="0.25">
      <c r="A558">
        <v>276</v>
      </c>
      <c r="B558">
        <v>5559</v>
      </c>
      <c r="C558" t="s">
        <v>1080</v>
      </c>
      <c r="D558" t="s">
        <v>114</v>
      </c>
      <c r="E558" t="s">
        <v>38</v>
      </c>
      <c r="F558" t="s">
        <v>1081</v>
      </c>
      <c r="G558" t="str">
        <f>"00016290"</f>
        <v>00016290</v>
      </c>
      <c r="H558" t="s">
        <v>1082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T558">
        <v>0</v>
      </c>
      <c r="U558" t="s">
        <v>1082</v>
      </c>
    </row>
    <row r="559" spans="1:21" x14ac:dyDescent="0.25">
      <c r="H559" t="s">
        <v>1083</v>
      </c>
    </row>
    <row r="560" spans="1:21" x14ac:dyDescent="0.25">
      <c r="A560">
        <v>277</v>
      </c>
      <c r="B560">
        <v>9820</v>
      </c>
      <c r="C560" t="s">
        <v>1084</v>
      </c>
      <c r="D560" t="s">
        <v>199</v>
      </c>
      <c r="E560" t="s">
        <v>114</v>
      </c>
      <c r="F560" t="s">
        <v>1085</v>
      </c>
      <c r="G560" t="str">
        <f>"201511043399"</f>
        <v>201511043399</v>
      </c>
      <c r="H560" t="s">
        <v>1082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T560">
        <v>2</v>
      </c>
      <c r="U560" t="s">
        <v>1082</v>
      </c>
    </row>
    <row r="561" spans="1:21" x14ac:dyDescent="0.25">
      <c r="H561" t="s">
        <v>738</v>
      </c>
    </row>
    <row r="562" spans="1:21" x14ac:dyDescent="0.25">
      <c r="A562">
        <v>278</v>
      </c>
      <c r="B562">
        <v>1128</v>
      </c>
      <c r="C562" t="s">
        <v>1086</v>
      </c>
      <c r="D562" t="s">
        <v>101</v>
      </c>
      <c r="E562" t="s">
        <v>84</v>
      </c>
      <c r="F562" t="s">
        <v>1087</v>
      </c>
      <c r="G562" t="str">
        <f>"201510001359"</f>
        <v>201510001359</v>
      </c>
      <c r="H562">
        <v>935</v>
      </c>
      <c r="I562">
        <v>0</v>
      </c>
      <c r="J562">
        <v>30</v>
      </c>
      <c r="K562">
        <v>0</v>
      </c>
      <c r="L562">
        <v>0</v>
      </c>
      <c r="M562">
        <v>30</v>
      </c>
      <c r="N562">
        <v>0</v>
      </c>
      <c r="O562">
        <v>0</v>
      </c>
      <c r="P562">
        <v>0</v>
      </c>
      <c r="Q562">
        <v>0</v>
      </c>
      <c r="T562">
        <v>0</v>
      </c>
      <c r="U562">
        <v>995</v>
      </c>
    </row>
    <row r="563" spans="1:21" x14ac:dyDescent="0.25">
      <c r="H563" t="s">
        <v>1088</v>
      </c>
    </row>
    <row r="564" spans="1:21" x14ac:dyDescent="0.25">
      <c r="A564">
        <v>279</v>
      </c>
      <c r="B564">
        <v>4772</v>
      </c>
      <c r="C564" t="s">
        <v>1089</v>
      </c>
      <c r="D564" t="s">
        <v>23</v>
      </c>
      <c r="E564" t="s">
        <v>140</v>
      </c>
      <c r="F564" t="s">
        <v>1090</v>
      </c>
      <c r="G564" t="str">
        <f>"201511005190"</f>
        <v>201511005190</v>
      </c>
      <c r="H564" t="s">
        <v>1091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T564">
        <v>0</v>
      </c>
      <c r="U564" t="s">
        <v>1091</v>
      </c>
    </row>
    <row r="565" spans="1:21" x14ac:dyDescent="0.25">
      <c r="H565" t="s">
        <v>1092</v>
      </c>
    </row>
    <row r="566" spans="1:21" x14ac:dyDescent="0.25">
      <c r="A566">
        <v>280</v>
      </c>
      <c r="B566">
        <v>5349</v>
      </c>
      <c r="C566" t="s">
        <v>1093</v>
      </c>
      <c r="D566" t="s">
        <v>479</v>
      </c>
      <c r="E566" t="s">
        <v>15</v>
      </c>
      <c r="F566" t="s">
        <v>1094</v>
      </c>
      <c r="G566" t="str">
        <f>"200802011250"</f>
        <v>200802011250</v>
      </c>
      <c r="H566" t="s">
        <v>1091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T566">
        <v>1</v>
      </c>
      <c r="U566" t="s">
        <v>1091</v>
      </c>
    </row>
    <row r="567" spans="1:21" x14ac:dyDescent="0.25">
      <c r="H567" t="s">
        <v>1095</v>
      </c>
    </row>
    <row r="568" spans="1:21" x14ac:dyDescent="0.25">
      <c r="A568">
        <v>281</v>
      </c>
      <c r="B568">
        <v>1864</v>
      </c>
      <c r="C568" t="s">
        <v>1096</v>
      </c>
      <c r="D568" t="s">
        <v>47</v>
      </c>
      <c r="E568" t="s">
        <v>19</v>
      </c>
      <c r="F568" t="s">
        <v>1097</v>
      </c>
      <c r="G568" t="str">
        <f>"201511023149"</f>
        <v>201511023149</v>
      </c>
      <c r="H568" t="s">
        <v>1091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T568">
        <v>0</v>
      </c>
      <c r="U568" t="s">
        <v>1091</v>
      </c>
    </row>
    <row r="569" spans="1:21" x14ac:dyDescent="0.25">
      <c r="H569" t="s">
        <v>1098</v>
      </c>
    </row>
    <row r="570" spans="1:21" x14ac:dyDescent="0.25">
      <c r="A570">
        <v>282</v>
      </c>
      <c r="B570">
        <v>7592</v>
      </c>
      <c r="C570" t="s">
        <v>1099</v>
      </c>
      <c r="D570" t="s">
        <v>47</v>
      </c>
      <c r="E570" t="s">
        <v>19</v>
      </c>
      <c r="F570" t="s">
        <v>1100</v>
      </c>
      <c r="G570" t="str">
        <f>"201511027346"</f>
        <v>201511027346</v>
      </c>
      <c r="H570" t="s">
        <v>323</v>
      </c>
      <c r="I570">
        <v>0</v>
      </c>
      <c r="J570">
        <v>30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T570">
        <v>0</v>
      </c>
      <c r="U570" t="s">
        <v>1101</v>
      </c>
    </row>
    <row r="571" spans="1:21" x14ac:dyDescent="0.25">
      <c r="H571" t="s">
        <v>1102</v>
      </c>
    </row>
    <row r="572" spans="1:21" x14ac:dyDescent="0.25">
      <c r="A572">
        <v>283</v>
      </c>
      <c r="B572">
        <v>8028</v>
      </c>
      <c r="C572" t="s">
        <v>372</v>
      </c>
      <c r="D572" t="s">
        <v>332</v>
      </c>
      <c r="E572" t="s">
        <v>1070</v>
      </c>
      <c r="F572" t="s">
        <v>1103</v>
      </c>
      <c r="G572" t="str">
        <f>"00071486"</f>
        <v>00071486</v>
      </c>
      <c r="H572" t="s">
        <v>909</v>
      </c>
      <c r="I572">
        <v>150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T572">
        <v>1</v>
      </c>
      <c r="U572" t="s">
        <v>1104</v>
      </c>
    </row>
    <row r="573" spans="1:21" x14ac:dyDescent="0.25">
      <c r="H573" t="s">
        <v>1105</v>
      </c>
    </row>
    <row r="574" spans="1:21" x14ac:dyDescent="0.25">
      <c r="A574">
        <v>284</v>
      </c>
      <c r="B574">
        <v>5270</v>
      </c>
      <c r="C574" t="s">
        <v>1106</v>
      </c>
      <c r="D574" t="s">
        <v>162</v>
      </c>
      <c r="E574" t="s">
        <v>114</v>
      </c>
      <c r="F574" t="s">
        <v>1107</v>
      </c>
      <c r="G574" t="str">
        <f>"00046822"</f>
        <v>00046822</v>
      </c>
      <c r="H574" t="s">
        <v>909</v>
      </c>
      <c r="I574">
        <v>150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T574">
        <v>0</v>
      </c>
      <c r="U574" t="s">
        <v>1104</v>
      </c>
    </row>
    <row r="575" spans="1:21" x14ac:dyDescent="0.25">
      <c r="H575" t="s">
        <v>540</v>
      </c>
    </row>
    <row r="576" spans="1:21" x14ac:dyDescent="0.25">
      <c r="A576">
        <v>285</v>
      </c>
      <c r="B576">
        <v>9993</v>
      </c>
      <c r="C576" t="s">
        <v>1108</v>
      </c>
      <c r="D576" t="s">
        <v>89</v>
      </c>
      <c r="E576" t="s">
        <v>284</v>
      </c>
      <c r="F576" t="s">
        <v>1109</v>
      </c>
      <c r="G576" t="str">
        <f>"00102021"</f>
        <v>00102021</v>
      </c>
      <c r="H576">
        <v>891</v>
      </c>
      <c r="I576">
        <v>0</v>
      </c>
      <c r="J576">
        <v>70</v>
      </c>
      <c r="K576">
        <v>0</v>
      </c>
      <c r="L576">
        <v>30</v>
      </c>
      <c r="M576">
        <v>0</v>
      </c>
      <c r="N576">
        <v>0</v>
      </c>
      <c r="O576">
        <v>0</v>
      </c>
      <c r="P576">
        <v>0</v>
      </c>
      <c r="Q576">
        <v>0</v>
      </c>
      <c r="T576">
        <v>0</v>
      </c>
      <c r="U576">
        <v>991</v>
      </c>
    </row>
    <row r="577" spans="1:21" x14ac:dyDescent="0.25">
      <c r="H577" t="s">
        <v>1110</v>
      </c>
    </row>
    <row r="578" spans="1:21" x14ac:dyDescent="0.25">
      <c r="A578">
        <v>286</v>
      </c>
      <c r="B578">
        <v>7811</v>
      </c>
      <c r="C578" t="s">
        <v>1111</v>
      </c>
      <c r="D578" t="s">
        <v>1112</v>
      </c>
      <c r="E578" t="s">
        <v>102</v>
      </c>
      <c r="F578" t="s">
        <v>1113</v>
      </c>
      <c r="G578" t="str">
        <f>"00024699"</f>
        <v>00024699</v>
      </c>
      <c r="H578" t="s">
        <v>1114</v>
      </c>
      <c r="I578">
        <v>0</v>
      </c>
      <c r="J578">
        <v>50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T578">
        <v>0</v>
      </c>
      <c r="U578" t="s">
        <v>1115</v>
      </c>
    </row>
    <row r="579" spans="1:21" x14ac:dyDescent="0.25">
      <c r="H579" t="s">
        <v>1116</v>
      </c>
    </row>
    <row r="580" spans="1:21" x14ac:dyDescent="0.25">
      <c r="A580">
        <v>287</v>
      </c>
      <c r="B580">
        <v>8556</v>
      </c>
      <c r="C580" t="s">
        <v>1117</v>
      </c>
      <c r="D580" t="s">
        <v>139</v>
      </c>
      <c r="E580" t="s">
        <v>19</v>
      </c>
      <c r="F580" t="s">
        <v>1118</v>
      </c>
      <c r="G580" t="str">
        <f>"00102393"</f>
        <v>00102393</v>
      </c>
      <c r="H580">
        <v>990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T580">
        <v>0</v>
      </c>
      <c r="U580">
        <v>990</v>
      </c>
    </row>
    <row r="581" spans="1:21" x14ac:dyDescent="0.25">
      <c r="H581" t="s">
        <v>1119</v>
      </c>
    </row>
    <row r="582" spans="1:21" x14ac:dyDescent="0.25">
      <c r="A582">
        <v>288</v>
      </c>
      <c r="B582">
        <v>1389</v>
      </c>
      <c r="C582" t="s">
        <v>1120</v>
      </c>
      <c r="D582" t="s">
        <v>114</v>
      </c>
      <c r="E582" t="s">
        <v>33</v>
      </c>
      <c r="F582" t="s">
        <v>1121</v>
      </c>
      <c r="G582" t="str">
        <f>"00024135"</f>
        <v>00024135</v>
      </c>
      <c r="H582">
        <v>990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T582">
        <v>1</v>
      </c>
      <c r="U582">
        <v>990</v>
      </c>
    </row>
    <row r="583" spans="1:21" x14ac:dyDescent="0.25">
      <c r="H583" t="s">
        <v>705</v>
      </c>
    </row>
    <row r="584" spans="1:21" x14ac:dyDescent="0.25">
      <c r="A584">
        <v>289</v>
      </c>
      <c r="B584">
        <v>7688</v>
      </c>
      <c r="C584" t="s">
        <v>1122</v>
      </c>
      <c r="D584" t="s">
        <v>1123</v>
      </c>
      <c r="E584" t="s">
        <v>753</v>
      </c>
      <c r="F584" t="s">
        <v>1124</v>
      </c>
      <c r="G584" t="str">
        <f>"201511031357"</f>
        <v>201511031357</v>
      </c>
      <c r="H584">
        <v>990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T584">
        <v>0</v>
      </c>
      <c r="U584">
        <v>990</v>
      </c>
    </row>
    <row r="585" spans="1:21" x14ac:dyDescent="0.25">
      <c r="H585" t="s">
        <v>1125</v>
      </c>
    </row>
    <row r="586" spans="1:21" x14ac:dyDescent="0.25">
      <c r="A586">
        <v>290</v>
      </c>
      <c r="B586">
        <v>8343</v>
      </c>
      <c r="C586" t="s">
        <v>1126</v>
      </c>
      <c r="D586" t="s">
        <v>42</v>
      </c>
      <c r="E586" t="s">
        <v>19</v>
      </c>
      <c r="F586" t="s">
        <v>1127</v>
      </c>
      <c r="G586" t="str">
        <f>"00070227"</f>
        <v>00070227</v>
      </c>
      <c r="H586">
        <v>990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T586">
        <v>2</v>
      </c>
      <c r="U586">
        <v>990</v>
      </c>
    </row>
    <row r="587" spans="1:21" x14ac:dyDescent="0.25">
      <c r="H587" t="s">
        <v>1128</v>
      </c>
    </row>
    <row r="588" spans="1:21" x14ac:dyDescent="0.25">
      <c r="A588">
        <v>291</v>
      </c>
      <c r="B588">
        <v>4171</v>
      </c>
      <c r="C588" t="s">
        <v>1129</v>
      </c>
      <c r="D588" t="s">
        <v>1130</v>
      </c>
      <c r="E588" t="s">
        <v>199</v>
      </c>
      <c r="F588" t="s">
        <v>1131</v>
      </c>
      <c r="G588" t="str">
        <f>"00077595"</f>
        <v>00077595</v>
      </c>
      <c r="H588">
        <v>990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T588">
        <v>1</v>
      </c>
      <c r="U588">
        <v>990</v>
      </c>
    </row>
    <row r="589" spans="1:21" x14ac:dyDescent="0.25">
      <c r="H589" t="s">
        <v>1132</v>
      </c>
    </row>
    <row r="590" spans="1:21" x14ac:dyDescent="0.25">
      <c r="A590">
        <v>292</v>
      </c>
      <c r="B590">
        <v>967</v>
      </c>
      <c r="C590" t="s">
        <v>1133</v>
      </c>
      <c r="D590" t="s">
        <v>1134</v>
      </c>
      <c r="E590" t="s">
        <v>19</v>
      </c>
      <c r="F590" t="s">
        <v>1135</v>
      </c>
      <c r="G590" t="str">
        <f>"201511033435"</f>
        <v>201511033435</v>
      </c>
      <c r="H590">
        <v>990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T590">
        <v>0</v>
      </c>
      <c r="U590">
        <v>990</v>
      </c>
    </row>
    <row r="591" spans="1:21" x14ac:dyDescent="0.25">
      <c r="H591" t="s">
        <v>1136</v>
      </c>
    </row>
    <row r="592" spans="1:21" x14ac:dyDescent="0.25">
      <c r="A592">
        <v>293</v>
      </c>
      <c r="B592">
        <v>8493</v>
      </c>
      <c r="C592" t="s">
        <v>1137</v>
      </c>
      <c r="D592" t="s">
        <v>47</v>
      </c>
      <c r="E592" t="s">
        <v>124</v>
      </c>
      <c r="F592" t="s">
        <v>1138</v>
      </c>
      <c r="G592" t="str">
        <f>"00022082"</f>
        <v>00022082</v>
      </c>
      <c r="H592">
        <v>990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T592">
        <v>0</v>
      </c>
      <c r="U592">
        <v>990</v>
      </c>
    </row>
    <row r="593" spans="1:21" x14ac:dyDescent="0.25">
      <c r="H593" t="s">
        <v>1139</v>
      </c>
    </row>
    <row r="594" spans="1:21" x14ac:dyDescent="0.25">
      <c r="A594">
        <v>294</v>
      </c>
      <c r="B594">
        <v>2502</v>
      </c>
      <c r="C594" t="s">
        <v>1140</v>
      </c>
      <c r="D594" t="s">
        <v>154</v>
      </c>
      <c r="E594" t="s">
        <v>140</v>
      </c>
      <c r="F594" t="s">
        <v>1141</v>
      </c>
      <c r="G594" t="str">
        <f>"201511008603"</f>
        <v>201511008603</v>
      </c>
      <c r="H594">
        <v>990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T594">
        <v>2</v>
      </c>
      <c r="U594">
        <v>990</v>
      </c>
    </row>
    <row r="595" spans="1:21" x14ac:dyDescent="0.25">
      <c r="H595" t="s">
        <v>1142</v>
      </c>
    </row>
    <row r="596" spans="1:21" x14ac:dyDescent="0.25">
      <c r="A596">
        <v>295</v>
      </c>
      <c r="B596">
        <v>3309</v>
      </c>
      <c r="C596" t="s">
        <v>1143</v>
      </c>
      <c r="D596" t="s">
        <v>1144</v>
      </c>
      <c r="E596" t="s">
        <v>606</v>
      </c>
      <c r="F596" t="s">
        <v>1145</v>
      </c>
      <c r="G596" t="str">
        <f>"201510002532"</f>
        <v>201510002532</v>
      </c>
      <c r="H596">
        <v>990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T596">
        <v>0</v>
      </c>
      <c r="U596">
        <v>990</v>
      </c>
    </row>
    <row r="597" spans="1:21" x14ac:dyDescent="0.25">
      <c r="H597" t="s">
        <v>1146</v>
      </c>
    </row>
    <row r="598" spans="1:21" x14ac:dyDescent="0.25">
      <c r="A598">
        <v>296</v>
      </c>
      <c r="B598">
        <v>6567</v>
      </c>
      <c r="C598" t="s">
        <v>1147</v>
      </c>
      <c r="D598" t="s">
        <v>998</v>
      </c>
      <c r="E598" t="s">
        <v>19</v>
      </c>
      <c r="F598" t="s">
        <v>1148</v>
      </c>
      <c r="G598" t="str">
        <f>"00068136"</f>
        <v>00068136</v>
      </c>
      <c r="H598">
        <v>990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T598">
        <v>0</v>
      </c>
      <c r="U598">
        <v>990</v>
      </c>
    </row>
    <row r="599" spans="1:21" x14ac:dyDescent="0.25">
      <c r="H599" t="s">
        <v>1149</v>
      </c>
    </row>
    <row r="600" spans="1:21" x14ac:dyDescent="0.25">
      <c r="A600">
        <v>297</v>
      </c>
      <c r="B600">
        <v>9701</v>
      </c>
      <c r="C600" t="s">
        <v>1150</v>
      </c>
      <c r="D600" t="s">
        <v>59</v>
      </c>
      <c r="E600" t="s">
        <v>199</v>
      </c>
      <c r="F600" t="s">
        <v>1151</v>
      </c>
      <c r="G600" t="str">
        <f>"00027454"</f>
        <v>00027454</v>
      </c>
      <c r="H600">
        <v>990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T600">
        <v>0</v>
      </c>
      <c r="U600">
        <v>990</v>
      </c>
    </row>
    <row r="601" spans="1:21" x14ac:dyDescent="0.25">
      <c r="H601" t="s">
        <v>1152</v>
      </c>
    </row>
    <row r="602" spans="1:21" x14ac:dyDescent="0.25">
      <c r="A602">
        <v>298</v>
      </c>
      <c r="B602">
        <v>5301</v>
      </c>
      <c r="C602" t="s">
        <v>1153</v>
      </c>
      <c r="D602" t="s">
        <v>757</v>
      </c>
      <c r="E602" t="s">
        <v>73</v>
      </c>
      <c r="F602" t="s">
        <v>1154</v>
      </c>
      <c r="G602" t="str">
        <f>"201511013234"</f>
        <v>201511013234</v>
      </c>
      <c r="H602">
        <v>990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T602">
        <v>0</v>
      </c>
      <c r="U602">
        <v>990</v>
      </c>
    </row>
    <row r="603" spans="1:21" x14ac:dyDescent="0.25">
      <c r="H603" t="s">
        <v>1155</v>
      </c>
    </row>
    <row r="604" spans="1:21" x14ac:dyDescent="0.25">
      <c r="A604">
        <v>299</v>
      </c>
      <c r="B604">
        <v>3511</v>
      </c>
      <c r="C604" t="s">
        <v>1156</v>
      </c>
      <c r="D604" t="s">
        <v>72</v>
      </c>
      <c r="E604" t="s">
        <v>1157</v>
      </c>
      <c r="F604" t="s">
        <v>1158</v>
      </c>
      <c r="G604" t="str">
        <f>"201511032082"</f>
        <v>201511032082</v>
      </c>
      <c r="H604">
        <v>990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T604">
        <v>0</v>
      </c>
      <c r="U604">
        <v>990</v>
      </c>
    </row>
    <row r="605" spans="1:21" x14ac:dyDescent="0.25">
      <c r="H605" t="s">
        <v>1159</v>
      </c>
    </row>
    <row r="606" spans="1:21" x14ac:dyDescent="0.25">
      <c r="A606">
        <v>300</v>
      </c>
      <c r="B606">
        <v>3774</v>
      </c>
      <c r="C606" t="s">
        <v>1160</v>
      </c>
      <c r="D606" t="s">
        <v>867</v>
      </c>
      <c r="E606" t="s">
        <v>114</v>
      </c>
      <c r="F606" t="s">
        <v>1161</v>
      </c>
      <c r="G606" t="str">
        <f>"201402000864"</f>
        <v>201402000864</v>
      </c>
      <c r="H606">
        <v>990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T606">
        <v>1</v>
      </c>
      <c r="U606">
        <v>990</v>
      </c>
    </row>
    <row r="607" spans="1:21" x14ac:dyDescent="0.25">
      <c r="H607" t="s">
        <v>1162</v>
      </c>
    </row>
    <row r="608" spans="1:21" x14ac:dyDescent="0.25">
      <c r="A608">
        <v>301</v>
      </c>
      <c r="B608">
        <v>8281</v>
      </c>
      <c r="C608" t="s">
        <v>1163</v>
      </c>
      <c r="D608" t="s">
        <v>47</v>
      </c>
      <c r="E608" t="s">
        <v>114</v>
      </c>
      <c r="F608" t="s">
        <v>1164</v>
      </c>
      <c r="G608" t="str">
        <f>"00091389"</f>
        <v>00091389</v>
      </c>
      <c r="H608">
        <v>990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T608">
        <v>0</v>
      </c>
      <c r="U608">
        <v>990</v>
      </c>
    </row>
    <row r="609" spans="1:21" x14ac:dyDescent="0.25">
      <c r="H609" t="s">
        <v>1165</v>
      </c>
    </row>
    <row r="610" spans="1:21" x14ac:dyDescent="0.25">
      <c r="A610">
        <v>302</v>
      </c>
      <c r="B610">
        <v>8244</v>
      </c>
      <c r="C610" t="s">
        <v>1166</v>
      </c>
      <c r="D610" t="s">
        <v>442</v>
      </c>
      <c r="E610" t="s">
        <v>199</v>
      </c>
      <c r="F610" t="s">
        <v>1167</v>
      </c>
      <c r="G610" t="str">
        <f>"201510001967"</f>
        <v>201510001967</v>
      </c>
      <c r="H610">
        <v>990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T610">
        <v>0</v>
      </c>
      <c r="U610">
        <v>990</v>
      </c>
    </row>
    <row r="611" spans="1:21" x14ac:dyDescent="0.25">
      <c r="H611" t="s">
        <v>1168</v>
      </c>
    </row>
    <row r="612" spans="1:21" x14ac:dyDescent="0.25">
      <c r="A612">
        <v>303</v>
      </c>
      <c r="B612">
        <v>843</v>
      </c>
      <c r="C612" t="s">
        <v>1169</v>
      </c>
      <c r="D612" t="s">
        <v>23</v>
      </c>
      <c r="E612" t="s">
        <v>174</v>
      </c>
      <c r="F612" t="s">
        <v>1170</v>
      </c>
      <c r="G612" t="str">
        <f>"201511015997"</f>
        <v>201511015997</v>
      </c>
      <c r="H612">
        <v>990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T612">
        <v>0</v>
      </c>
      <c r="U612">
        <v>990</v>
      </c>
    </row>
    <row r="613" spans="1:21" x14ac:dyDescent="0.25">
      <c r="H613" t="s">
        <v>1171</v>
      </c>
    </row>
    <row r="614" spans="1:21" x14ac:dyDescent="0.25">
      <c r="A614">
        <v>304</v>
      </c>
      <c r="B614">
        <v>8082</v>
      </c>
      <c r="C614" t="s">
        <v>1172</v>
      </c>
      <c r="D614" t="s">
        <v>42</v>
      </c>
      <c r="E614" t="s">
        <v>140</v>
      </c>
      <c r="F614" t="s">
        <v>1173</v>
      </c>
      <c r="G614" t="str">
        <f>"00019888"</f>
        <v>00019888</v>
      </c>
      <c r="H614">
        <v>990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T614">
        <v>0</v>
      </c>
      <c r="U614">
        <v>990</v>
      </c>
    </row>
    <row r="615" spans="1:21" x14ac:dyDescent="0.25">
      <c r="H615" t="s">
        <v>1174</v>
      </c>
    </row>
    <row r="616" spans="1:21" x14ac:dyDescent="0.25">
      <c r="A616">
        <v>305</v>
      </c>
      <c r="B616">
        <v>1667</v>
      </c>
      <c r="C616" t="s">
        <v>202</v>
      </c>
      <c r="D616" t="s">
        <v>1175</v>
      </c>
      <c r="E616" t="s">
        <v>321</v>
      </c>
      <c r="F616" t="s">
        <v>1176</v>
      </c>
      <c r="G616" t="str">
        <f>"201511014471"</f>
        <v>201511014471</v>
      </c>
      <c r="H616">
        <v>990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T616">
        <v>0</v>
      </c>
      <c r="U616">
        <v>990</v>
      </c>
    </row>
    <row r="617" spans="1:21" x14ac:dyDescent="0.25">
      <c r="H617" t="s">
        <v>1177</v>
      </c>
    </row>
    <row r="618" spans="1:21" x14ac:dyDescent="0.25">
      <c r="A618">
        <v>306</v>
      </c>
      <c r="B618">
        <v>8029</v>
      </c>
      <c r="C618" t="s">
        <v>1178</v>
      </c>
      <c r="D618" t="s">
        <v>14</v>
      </c>
      <c r="E618" t="s">
        <v>33</v>
      </c>
      <c r="F618" t="s">
        <v>1179</v>
      </c>
      <c r="G618" t="str">
        <f>"200908000396"</f>
        <v>200908000396</v>
      </c>
      <c r="H618">
        <v>990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T618">
        <v>0</v>
      </c>
      <c r="U618">
        <v>990</v>
      </c>
    </row>
    <row r="619" spans="1:21" x14ac:dyDescent="0.25">
      <c r="H619" t="s">
        <v>1180</v>
      </c>
    </row>
    <row r="620" spans="1:21" x14ac:dyDescent="0.25">
      <c r="A620">
        <v>307</v>
      </c>
      <c r="B620">
        <v>1509</v>
      </c>
      <c r="C620" t="s">
        <v>1181</v>
      </c>
      <c r="D620" t="s">
        <v>1182</v>
      </c>
      <c r="E620" t="s">
        <v>1183</v>
      </c>
      <c r="F620" t="s">
        <v>1184</v>
      </c>
      <c r="G620" t="str">
        <f>"201511017179"</f>
        <v>201511017179</v>
      </c>
      <c r="H620">
        <v>990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T620">
        <v>0</v>
      </c>
      <c r="U620">
        <v>990</v>
      </c>
    </row>
    <row r="621" spans="1:21" x14ac:dyDescent="0.25">
      <c r="H621" t="s">
        <v>1185</v>
      </c>
    </row>
    <row r="622" spans="1:21" x14ac:dyDescent="0.25">
      <c r="A622">
        <v>308</v>
      </c>
      <c r="B622">
        <v>7063</v>
      </c>
      <c r="C622" t="s">
        <v>1186</v>
      </c>
      <c r="D622" t="s">
        <v>345</v>
      </c>
      <c r="E622" t="s">
        <v>33</v>
      </c>
      <c r="F622" t="s">
        <v>1187</v>
      </c>
      <c r="G622" t="str">
        <f>"201102000658"</f>
        <v>201102000658</v>
      </c>
      <c r="H622">
        <v>990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T622">
        <v>0</v>
      </c>
      <c r="U622">
        <v>990</v>
      </c>
    </row>
    <row r="623" spans="1:21" x14ac:dyDescent="0.25">
      <c r="H623" t="s">
        <v>1188</v>
      </c>
    </row>
    <row r="624" spans="1:21" x14ac:dyDescent="0.25">
      <c r="A624">
        <v>309</v>
      </c>
      <c r="B624">
        <v>10134</v>
      </c>
      <c r="C624" t="s">
        <v>1189</v>
      </c>
      <c r="D624" t="s">
        <v>194</v>
      </c>
      <c r="E624" t="s">
        <v>124</v>
      </c>
      <c r="F624" t="s">
        <v>1190</v>
      </c>
      <c r="G624" t="str">
        <f>"201511028218"</f>
        <v>201511028218</v>
      </c>
      <c r="H624">
        <v>990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T624">
        <v>0</v>
      </c>
      <c r="U624">
        <v>990</v>
      </c>
    </row>
    <row r="625" spans="1:21" x14ac:dyDescent="0.25">
      <c r="H625" t="s">
        <v>1191</v>
      </c>
    </row>
    <row r="626" spans="1:21" x14ac:dyDescent="0.25">
      <c r="A626">
        <v>310</v>
      </c>
      <c r="B626">
        <v>4798</v>
      </c>
      <c r="C626" t="s">
        <v>1192</v>
      </c>
      <c r="D626" t="s">
        <v>484</v>
      </c>
      <c r="E626" t="s">
        <v>15</v>
      </c>
      <c r="F626" t="s">
        <v>1193</v>
      </c>
      <c r="G626" t="str">
        <f>"201511011703"</f>
        <v>201511011703</v>
      </c>
      <c r="H626">
        <v>990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T626">
        <v>0</v>
      </c>
      <c r="U626">
        <v>990</v>
      </c>
    </row>
    <row r="627" spans="1:21" x14ac:dyDescent="0.25">
      <c r="H627" t="s">
        <v>1194</v>
      </c>
    </row>
    <row r="628" spans="1:21" x14ac:dyDescent="0.25">
      <c r="A628">
        <v>311</v>
      </c>
      <c r="B628">
        <v>9357</v>
      </c>
      <c r="C628" t="s">
        <v>1195</v>
      </c>
      <c r="D628" t="s">
        <v>479</v>
      </c>
      <c r="E628" t="s">
        <v>321</v>
      </c>
      <c r="F628" t="s">
        <v>1196</v>
      </c>
      <c r="G628" t="str">
        <f>"201511029616"</f>
        <v>201511029616</v>
      </c>
      <c r="H628">
        <v>990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T628">
        <v>0</v>
      </c>
      <c r="U628">
        <v>990</v>
      </c>
    </row>
    <row r="629" spans="1:21" x14ac:dyDescent="0.25">
      <c r="H629" t="s">
        <v>1197</v>
      </c>
    </row>
    <row r="630" spans="1:21" x14ac:dyDescent="0.25">
      <c r="A630">
        <v>312</v>
      </c>
      <c r="B630">
        <v>5354</v>
      </c>
      <c r="C630" t="s">
        <v>1198</v>
      </c>
      <c r="D630" t="s">
        <v>1199</v>
      </c>
      <c r="E630" t="s">
        <v>15</v>
      </c>
      <c r="F630" t="s">
        <v>1200</v>
      </c>
      <c r="G630" t="str">
        <f>"00091742"</f>
        <v>00091742</v>
      </c>
      <c r="H630">
        <v>990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T630">
        <v>0</v>
      </c>
      <c r="U630">
        <v>990</v>
      </c>
    </row>
    <row r="631" spans="1:21" x14ac:dyDescent="0.25">
      <c r="H631" t="s">
        <v>1201</v>
      </c>
    </row>
    <row r="632" spans="1:21" x14ac:dyDescent="0.25">
      <c r="A632">
        <v>313</v>
      </c>
      <c r="B632">
        <v>6337</v>
      </c>
      <c r="C632" t="s">
        <v>578</v>
      </c>
      <c r="D632" t="s">
        <v>15</v>
      </c>
      <c r="E632" t="s">
        <v>14</v>
      </c>
      <c r="F632" t="s">
        <v>1202</v>
      </c>
      <c r="G632" t="str">
        <f>"201511015900"</f>
        <v>201511015900</v>
      </c>
      <c r="H632">
        <v>990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T632">
        <v>0</v>
      </c>
      <c r="U632">
        <v>990</v>
      </c>
    </row>
    <row r="633" spans="1:21" x14ac:dyDescent="0.25">
      <c r="H633" t="s">
        <v>1203</v>
      </c>
    </row>
    <row r="634" spans="1:21" x14ac:dyDescent="0.25">
      <c r="A634">
        <v>314</v>
      </c>
      <c r="B634">
        <v>1653</v>
      </c>
      <c r="C634" t="s">
        <v>1204</v>
      </c>
      <c r="D634" t="s">
        <v>1205</v>
      </c>
      <c r="E634" t="s">
        <v>1206</v>
      </c>
      <c r="F634" t="s">
        <v>1207</v>
      </c>
      <c r="G634" t="str">
        <f>"00016742"</f>
        <v>00016742</v>
      </c>
      <c r="H634">
        <v>990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T634">
        <v>0</v>
      </c>
      <c r="U634">
        <v>990</v>
      </c>
    </row>
    <row r="635" spans="1:21" x14ac:dyDescent="0.25">
      <c r="H635" t="s">
        <v>1208</v>
      </c>
    </row>
    <row r="636" spans="1:21" x14ac:dyDescent="0.25">
      <c r="A636">
        <v>315</v>
      </c>
      <c r="B636">
        <v>9006</v>
      </c>
      <c r="C636" t="s">
        <v>1209</v>
      </c>
      <c r="D636" t="s">
        <v>33</v>
      </c>
      <c r="E636" t="s">
        <v>15</v>
      </c>
      <c r="F636" t="s">
        <v>1210</v>
      </c>
      <c r="G636" t="str">
        <f>"201511031403"</f>
        <v>201511031403</v>
      </c>
      <c r="H636">
        <v>990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T636">
        <v>0</v>
      </c>
      <c r="U636">
        <v>990</v>
      </c>
    </row>
    <row r="637" spans="1:21" x14ac:dyDescent="0.25">
      <c r="H637" t="s">
        <v>1211</v>
      </c>
    </row>
    <row r="638" spans="1:21" x14ac:dyDescent="0.25">
      <c r="A638">
        <v>316</v>
      </c>
      <c r="B638">
        <v>247</v>
      </c>
      <c r="C638" t="s">
        <v>1212</v>
      </c>
      <c r="D638" t="s">
        <v>33</v>
      </c>
      <c r="E638" t="s">
        <v>140</v>
      </c>
      <c r="F638" t="s">
        <v>1213</v>
      </c>
      <c r="G638" t="str">
        <f>"00016636"</f>
        <v>00016636</v>
      </c>
      <c r="H638">
        <v>990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T638">
        <v>0</v>
      </c>
      <c r="U638">
        <v>990</v>
      </c>
    </row>
    <row r="639" spans="1:21" x14ac:dyDescent="0.25">
      <c r="H639" t="s">
        <v>1214</v>
      </c>
    </row>
    <row r="640" spans="1:21" x14ac:dyDescent="0.25">
      <c r="A640">
        <v>317</v>
      </c>
      <c r="B640">
        <v>1640</v>
      </c>
      <c r="C640" t="s">
        <v>736</v>
      </c>
      <c r="D640" t="s">
        <v>1144</v>
      </c>
      <c r="E640" t="s">
        <v>199</v>
      </c>
      <c r="F640" t="s">
        <v>1215</v>
      </c>
      <c r="G640" t="str">
        <f>"201504000688"</f>
        <v>201504000688</v>
      </c>
      <c r="H640" t="s">
        <v>1216</v>
      </c>
      <c r="I640">
        <v>0</v>
      </c>
      <c r="J640">
        <v>30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T640">
        <v>0</v>
      </c>
      <c r="U640" t="s">
        <v>1217</v>
      </c>
    </row>
    <row r="641" spans="1:21" x14ac:dyDescent="0.25">
      <c r="H641" t="s">
        <v>1218</v>
      </c>
    </row>
    <row r="642" spans="1:21" x14ac:dyDescent="0.25">
      <c r="A642">
        <v>318</v>
      </c>
      <c r="B642">
        <v>3087</v>
      </c>
      <c r="C642" t="s">
        <v>1219</v>
      </c>
      <c r="D642" t="s">
        <v>1220</v>
      </c>
      <c r="E642" t="s">
        <v>798</v>
      </c>
      <c r="F642" t="s">
        <v>1221</v>
      </c>
      <c r="G642" t="str">
        <f>"201510002901"</f>
        <v>201510002901</v>
      </c>
      <c r="H642">
        <v>957</v>
      </c>
      <c r="I642">
        <v>0</v>
      </c>
      <c r="J642">
        <v>30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T642">
        <v>0</v>
      </c>
      <c r="U642">
        <v>987</v>
      </c>
    </row>
    <row r="643" spans="1:21" x14ac:dyDescent="0.25">
      <c r="H643" t="s">
        <v>1222</v>
      </c>
    </row>
    <row r="644" spans="1:21" x14ac:dyDescent="0.25">
      <c r="A644">
        <v>319</v>
      </c>
      <c r="B644">
        <v>5334</v>
      </c>
      <c r="C644" t="s">
        <v>1223</v>
      </c>
      <c r="D644" t="s">
        <v>1224</v>
      </c>
      <c r="E644" t="s">
        <v>140</v>
      </c>
      <c r="F644" t="s">
        <v>1225</v>
      </c>
      <c r="G644" t="str">
        <f>"201512002109"</f>
        <v>201512002109</v>
      </c>
      <c r="H644" t="s">
        <v>1226</v>
      </c>
      <c r="I644">
        <v>150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T644">
        <v>0</v>
      </c>
      <c r="U644" t="s">
        <v>1227</v>
      </c>
    </row>
    <row r="645" spans="1:21" x14ac:dyDescent="0.25">
      <c r="H645" t="s">
        <v>1228</v>
      </c>
    </row>
    <row r="646" spans="1:21" x14ac:dyDescent="0.25">
      <c r="A646">
        <v>320</v>
      </c>
      <c r="B646">
        <v>5156</v>
      </c>
      <c r="C646" t="s">
        <v>1229</v>
      </c>
      <c r="D646" t="s">
        <v>23</v>
      </c>
      <c r="E646" t="s">
        <v>15</v>
      </c>
      <c r="F646" t="s">
        <v>1230</v>
      </c>
      <c r="G646" t="str">
        <f>"201511015371"</f>
        <v>201511015371</v>
      </c>
      <c r="H646" t="s">
        <v>834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T646">
        <v>1</v>
      </c>
      <c r="U646" t="s">
        <v>834</v>
      </c>
    </row>
    <row r="647" spans="1:21" x14ac:dyDescent="0.25">
      <c r="H647" t="s">
        <v>1231</v>
      </c>
    </row>
    <row r="648" spans="1:21" x14ac:dyDescent="0.25">
      <c r="A648">
        <v>321</v>
      </c>
      <c r="B648">
        <v>4721</v>
      </c>
      <c r="C648" t="s">
        <v>1232</v>
      </c>
      <c r="D648" t="s">
        <v>882</v>
      </c>
      <c r="E648" t="s">
        <v>33</v>
      </c>
      <c r="F648" t="s">
        <v>1233</v>
      </c>
      <c r="G648" t="str">
        <f>"00023642"</f>
        <v>00023642</v>
      </c>
      <c r="H648" t="s">
        <v>834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T648">
        <v>0</v>
      </c>
      <c r="U648" t="s">
        <v>834</v>
      </c>
    </row>
    <row r="649" spans="1:21" x14ac:dyDescent="0.25">
      <c r="H649" t="s">
        <v>1234</v>
      </c>
    </row>
    <row r="650" spans="1:21" x14ac:dyDescent="0.25">
      <c r="A650">
        <v>322</v>
      </c>
      <c r="B650">
        <v>4721</v>
      </c>
      <c r="C650" t="s">
        <v>1232</v>
      </c>
      <c r="D650" t="s">
        <v>882</v>
      </c>
      <c r="E650" t="s">
        <v>33</v>
      </c>
      <c r="F650" t="s">
        <v>1233</v>
      </c>
      <c r="G650" t="str">
        <f>"00023642"</f>
        <v>00023642</v>
      </c>
      <c r="H650" t="s">
        <v>834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6</v>
      </c>
      <c r="S650">
        <v>932</v>
      </c>
      <c r="T650">
        <v>0</v>
      </c>
      <c r="U650" t="s">
        <v>834</v>
      </c>
    </row>
    <row r="651" spans="1:21" x14ac:dyDescent="0.25">
      <c r="H651" t="s">
        <v>1234</v>
      </c>
    </row>
    <row r="652" spans="1:21" x14ac:dyDescent="0.25">
      <c r="A652">
        <v>323</v>
      </c>
      <c r="B652">
        <v>4579</v>
      </c>
      <c r="C652" t="s">
        <v>1235</v>
      </c>
      <c r="D652" t="s">
        <v>212</v>
      </c>
      <c r="E652" t="s">
        <v>15</v>
      </c>
      <c r="F652" t="s">
        <v>1236</v>
      </c>
      <c r="G652" t="str">
        <f>"201511029520"</f>
        <v>201511029520</v>
      </c>
      <c r="H652" t="s">
        <v>834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T652">
        <v>2</v>
      </c>
      <c r="U652" t="s">
        <v>834</v>
      </c>
    </row>
    <row r="653" spans="1:21" x14ac:dyDescent="0.25">
      <c r="H653" t="s">
        <v>1237</v>
      </c>
    </row>
    <row r="654" spans="1:21" x14ac:dyDescent="0.25">
      <c r="A654">
        <v>324</v>
      </c>
      <c r="B654">
        <v>7883</v>
      </c>
      <c r="C654" t="s">
        <v>1238</v>
      </c>
      <c r="D654" t="s">
        <v>345</v>
      </c>
      <c r="E654" t="s">
        <v>140</v>
      </c>
      <c r="F654" t="s">
        <v>1239</v>
      </c>
      <c r="G654" t="str">
        <f>"201511022895"</f>
        <v>201511022895</v>
      </c>
      <c r="H654" t="s">
        <v>834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T654">
        <v>0</v>
      </c>
      <c r="U654" t="s">
        <v>834</v>
      </c>
    </row>
    <row r="655" spans="1:21" x14ac:dyDescent="0.25">
      <c r="H655" t="s">
        <v>1240</v>
      </c>
    </row>
    <row r="656" spans="1:21" x14ac:dyDescent="0.25">
      <c r="A656">
        <v>325</v>
      </c>
      <c r="B656">
        <v>5883</v>
      </c>
      <c r="C656" t="s">
        <v>1241</v>
      </c>
      <c r="D656" t="s">
        <v>23</v>
      </c>
      <c r="E656" t="s">
        <v>33</v>
      </c>
      <c r="F656" t="s">
        <v>1242</v>
      </c>
      <c r="G656" t="str">
        <f>"00033095"</f>
        <v>00033095</v>
      </c>
      <c r="H656" t="s">
        <v>834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6</v>
      </c>
      <c r="S656">
        <v>932</v>
      </c>
      <c r="T656">
        <v>0</v>
      </c>
      <c r="U656" t="s">
        <v>834</v>
      </c>
    </row>
    <row r="657" spans="1:21" x14ac:dyDescent="0.25">
      <c r="H657">
        <v>932</v>
      </c>
    </row>
    <row r="658" spans="1:21" x14ac:dyDescent="0.25">
      <c r="A658">
        <v>326</v>
      </c>
      <c r="B658">
        <v>1232</v>
      </c>
      <c r="C658" t="s">
        <v>1243</v>
      </c>
      <c r="D658" t="s">
        <v>42</v>
      </c>
      <c r="E658" t="s">
        <v>1244</v>
      </c>
      <c r="F658" t="s">
        <v>1245</v>
      </c>
      <c r="G658" t="str">
        <f>"201511012780"</f>
        <v>201511012780</v>
      </c>
      <c r="H658" t="s">
        <v>253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T658">
        <v>0</v>
      </c>
      <c r="U658" t="s">
        <v>253</v>
      </c>
    </row>
    <row r="659" spans="1:21" x14ac:dyDescent="0.25">
      <c r="H659" t="s">
        <v>1246</v>
      </c>
    </row>
    <row r="660" spans="1:21" x14ac:dyDescent="0.25">
      <c r="A660">
        <v>327</v>
      </c>
      <c r="B660">
        <v>2752</v>
      </c>
      <c r="C660" t="s">
        <v>1247</v>
      </c>
      <c r="D660" t="s">
        <v>240</v>
      </c>
      <c r="E660" t="s">
        <v>15</v>
      </c>
      <c r="F660" t="s">
        <v>1248</v>
      </c>
      <c r="G660" t="str">
        <f>"00019953"</f>
        <v>00019953</v>
      </c>
      <c r="H660" t="s">
        <v>253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T660">
        <v>1</v>
      </c>
      <c r="U660" t="s">
        <v>253</v>
      </c>
    </row>
    <row r="661" spans="1:21" x14ac:dyDescent="0.25">
      <c r="H661" t="s">
        <v>1249</v>
      </c>
    </row>
    <row r="662" spans="1:21" x14ac:dyDescent="0.25">
      <c r="A662">
        <v>328</v>
      </c>
      <c r="B662">
        <v>6705</v>
      </c>
      <c r="C662" t="s">
        <v>1250</v>
      </c>
      <c r="D662" t="s">
        <v>345</v>
      </c>
      <c r="E662" t="s">
        <v>199</v>
      </c>
      <c r="F662" t="s">
        <v>1251</v>
      </c>
      <c r="G662" t="str">
        <f>"201510000176"</f>
        <v>201510000176</v>
      </c>
      <c r="H662" t="s">
        <v>253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T662">
        <v>0</v>
      </c>
      <c r="U662" t="s">
        <v>253</v>
      </c>
    </row>
    <row r="663" spans="1:21" x14ac:dyDescent="0.25">
      <c r="H663" t="s">
        <v>1252</v>
      </c>
    </row>
    <row r="664" spans="1:21" x14ac:dyDescent="0.25">
      <c r="A664">
        <v>329</v>
      </c>
      <c r="B664">
        <v>4134</v>
      </c>
      <c r="C664" t="s">
        <v>1253</v>
      </c>
      <c r="D664" t="s">
        <v>1254</v>
      </c>
      <c r="E664" t="s">
        <v>15</v>
      </c>
      <c r="F664" t="s">
        <v>1255</v>
      </c>
      <c r="G664" t="str">
        <f>"00053090"</f>
        <v>00053090</v>
      </c>
      <c r="H664" t="s">
        <v>253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T664">
        <v>0</v>
      </c>
      <c r="U664" t="s">
        <v>253</v>
      </c>
    </row>
    <row r="665" spans="1:21" x14ac:dyDescent="0.25">
      <c r="H665" t="s">
        <v>1256</v>
      </c>
    </row>
    <row r="666" spans="1:21" x14ac:dyDescent="0.25">
      <c r="A666">
        <v>330</v>
      </c>
      <c r="B666">
        <v>7381</v>
      </c>
      <c r="C666" t="s">
        <v>280</v>
      </c>
      <c r="D666" t="s">
        <v>178</v>
      </c>
      <c r="E666" t="s">
        <v>114</v>
      </c>
      <c r="F666" t="s">
        <v>1257</v>
      </c>
      <c r="G666" t="str">
        <f>"201511036399"</f>
        <v>201511036399</v>
      </c>
      <c r="H666" t="s">
        <v>253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T666">
        <v>0</v>
      </c>
      <c r="U666" t="s">
        <v>253</v>
      </c>
    </row>
    <row r="667" spans="1:21" x14ac:dyDescent="0.25">
      <c r="H667" t="s">
        <v>1258</v>
      </c>
    </row>
    <row r="668" spans="1:21" x14ac:dyDescent="0.25">
      <c r="A668">
        <v>331</v>
      </c>
      <c r="B668">
        <v>8233</v>
      </c>
      <c r="C668" t="s">
        <v>1259</v>
      </c>
      <c r="D668" t="s">
        <v>460</v>
      </c>
      <c r="E668" t="s">
        <v>43</v>
      </c>
      <c r="F668" t="s">
        <v>1260</v>
      </c>
      <c r="G668" t="str">
        <f>"00021315"</f>
        <v>00021315</v>
      </c>
      <c r="H668" t="s">
        <v>253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T668">
        <v>0</v>
      </c>
      <c r="U668" t="s">
        <v>253</v>
      </c>
    </row>
    <row r="669" spans="1:21" x14ac:dyDescent="0.25">
      <c r="H669" t="s">
        <v>1261</v>
      </c>
    </row>
    <row r="670" spans="1:21" x14ac:dyDescent="0.25">
      <c r="A670">
        <v>332</v>
      </c>
      <c r="B670">
        <v>9652</v>
      </c>
      <c r="C670" t="s">
        <v>1262</v>
      </c>
      <c r="D670" t="s">
        <v>488</v>
      </c>
      <c r="E670" t="s">
        <v>1263</v>
      </c>
      <c r="F670" t="s">
        <v>1264</v>
      </c>
      <c r="G670" t="str">
        <f>"00035105"</f>
        <v>00035105</v>
      </c>
      <c r="H670" t="s">
        <v>328</v>
      </c>
      <c r="I670">
        <v>0</v>
      </c>
      <c r="J670">
        <v>50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T670">
        <v>2</v>
      </c>
      <c r="U670" t="s">
        <v>1265</v>
      </c>
    </row>
    <row r="671" spans="1:21" x14ac:dyDescent="0.25">
      <c r="H671" t="s">
        <v>1266</v>
      </c>
    </row>
    <row r="672" spans="1:21" x14ac:dyDescent="0.25">
      <c r="A672">
        <v>333</v>
      </c>
      <c r="B672">
        <v>1989</v>
      </c>
      <c r="C672" t="s">
        <v>1267</v>
      </c>
      <c r="D672" t="s">
        <v>1268</v>
      </c>
      <c r="E672" t="s">
        <v>150</v>
      </c>
      <c r="F672" t="s">
        <v>1269</v>
      </c>
      <c r="G672" t="str">
        <f>"00021954"</f>
        <v>00021954</v>
      </c>
      <c r="H672" t="s">
        <v>1270</v>
      </c>
      <c r="I672">
        <v>150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T672">
        <v>0</v>
      </c>
      <c r="U672" t="s">
        <v>1271</v>
      </c>
    </row>
    <row r="673" spans="1:21" x14ac:dyDescent="0.25">
      <c r="H673" t="s">
        <v>1272</v>
      </c>
    </row>
    <row r="674" spans="1:21" x14ac:dyDescent="0.25">
      <c r="A674">
        <v>334</v>
      </c>
      <c r="B674">
        <v>5377</v>
      </c>
      <c r="C674" t="s">
        <v>1273</v>
      </c>
      <c r="D674" t="s">
        <v>260</v>
      </c>
      <c r="E674" t="s">
        <v>1002</v>
      </c>
      <c r="F674" t="s">
        <v>1274</v>
      </c>
      <c r="G674" t="str">
        <f>"00070184"</f>
        <v>00070184</v>
      </c>
      <c r="H674">
        <v>979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T674">
        <v>0</v>
      </c>
      <c r="U674">
        <v>979</v>
      </c>
    </row>
    <row r="675" spans="1:21" x14ac:dyDescent="0.25">
      <c r="H675" t="s">
        <v>1275</v>
      </c>
    </row>
    <row r="676" spans="1:21" x14ac:dyDescent="0.25">
      <c r="A676">
        <v>335</v>
      </c>
      <c r="B676">
        <v>3385</v>
      </c>
      <c r="C676" t="s">
        <v>1276</v>
      </c>
      <c r="D676" t="s">
        <v>1277</v>
      </c>
      <c r="E676" t="s">
        <v>1278</v>
      </c>
      <c r="F676" t="s">
        <v>1279</v>
      </c>
      <c r="G676" t="str">
        <f>"201511037293"</f>
        <v>201511037293</v>
      </c>
      <c r="H676">
        <v>979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T676">
        <v>0</v>
      </c>
      <c r="U676">
        <v>979</v>
      </c>
    </row>
    <row r="677" spans="1:21" x14ac:dyDescent="0.25">
      <c r="H677" t="s">
        <v>1280</v>
      </c>
    </row>
    <row r="678" spans="1:21" x14ac:dyDescent="0.25">
      <c r="A678">
        <v>336</v>
      </c>
      <c r="B678">
        <v>3397</v>
      </c>
      <c r="C678" t="s">
        <v>1281</v>
      </c>
      <c r="D678" t="s">
        <v>321</v>
      </c>
      <c r="E678" t="s">
        <v>140</v>
      </c>
      <c r="F678" t="s">
        <v>1282</v>
      </c>
      <c r="G678" t="str">
        <f>"00049500"</f>
        <v>00049500</v>
      </c>
      <c r="H678">
        <v>979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T678">
        <v>0</v>
      </c>
      <c r="U678">
        <v>979</v>
      </c>
    </row>
    <row r="679" spans="1:21" x14ac:dyDescent="0.25">
      <c r="H679" t="s">
        <v>1283</v>
      </c>
    </row>
    <row r="680" spans="1:21" x14ac:dyDescent="0.25">
      <c r="A680">
        <v>337</v>
      </c>
      <c r="B680">
        <v>860</v>
      </c>
      <c r="C680" t="s">
        <v>1284</v>
      </c>
      <c r="D680" t="s">
        <v>114</v>
      </c>
      <c r="E680" t="s">
        <v>140</v>
      </c>
      <c r="F680" t="s">
        <v>1285</v>
      </c>
      <c r="G680" t="str">
        <f>"00029554"</f>
        <v>00029554</v>
      </c>
      <c r="H680">
        <v>979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T680">
        <v>0</v>
      </c>
      <c r="U680">
        <v>979</v>
      </c>
    </row>
    <row r="681" spans="1:21" x14ac:dyDescent="0.25">
      <c r="H681" t="s">
        <v>1286</v>
      </c>
    </row>
    <row r="682" spans="1:21" x14ac:dyDescent="0.25">
      <c r="A682">
        <v>338</v>
      </c>
      <c r="B682">
        <v>3945</v>
      </c>
      <c r="C682" t="s">
        <v>1287</v>
      </c>
      <c r="D682" t="s">
        <v>140</v>
      </c>
      <c r="E682" t="s">
        <v>79</v>
      </c>
      <c r="F682" t="s">
        <v>1288</v>
      </c>
      <c r="G682" t="str">
        <f>"201412003190"</f>
        <v>201412003190</v>
      </c>
      <c r="H682" t="s">
        <v>1289</v>
      </c>
      <c r="I682">
        <v>0</v>
      </c>
      <c r="J682">
        <v>30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T682">
        <v>0</v>
      </c>
      <c r="U682" t="s">
        <v>1290</v>
      </c>
    </row>
    <row r="683" spans="1:21" x14ac:dyDescent="0.25">
      <c r="H683" t="s">
        <v>1291</v>
      </c>
    </row>
    <row r="684" spans="1:21" x14ac:dyDescent="0.25">
      <c r="A684">
        <v>339</v>
      </c>
      <c r="B684">
        <v>9179</v>
      </c>
      <c r="C684" t="s">
        <v>1292</v>
      </c>
      <c r="D684" t="s">
        <v>101</v>
      </c>
      <c r="E684" t="s">
        <v>19</v>
      </c>
      <c r="F684" t="s">
        <v>1293</v>
      </c>
      <c r="G684" t="str">
        <f>"201511041708"</f>
        <v>201511041708</v>
      </c>
      <c r="H684" t="s">
        <v>1294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T684">
        <v>0</v>
      </c>
      <c r="U684" t="s">
        <v>1294</v>
      </c>
    </row>
    <row r="685" spans="1:21" x14ac:dyDescent="0.25">
      <c r="H685" t="s">
        <v>1295</v>
      </c>
    </row>
    <row r="686" spans="1:21" x14ac:dyDescent="0.25">
      <c r="A686">
        <v>340</v>
      </c>
      <c r="B686">
        <v>1976</v>
      </c>
      <c r="C686" t="s">
        <v>1296</v>
      </c>
      <c r="D686" t="s">
        <v>19</v>
      </c>
      <c r="E686" t="s">
        <v>1297</v>
      </c>
      <c r="F686" t="s">
        <v>1298</v>
      </c>
      <c r="G686" t="str">
        <f>"00046290"</f>
        <v>00046290</v>
      </c>
      <c r="H686" t="s">
        <v>1299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T686">
        <v>0</v>
      </c>
      <c r="U686" t="s">
        <v>1299</v>
      </c>
    </row>
    <row r="687" spans="1:21" x14ac:dyDescent="0.25">
      <c r="H687" t="s">
        <v>1300</v>
      </c>
    </row>
    <row r="688" spans="1:21" x14ac:dyDescent="0.25">
      <c r="A688">
        <v>341</v>
      </c>
      <c r="B688">
        <v>4123</v>
      </c>
      <c r="C688" t="s">
        <v>1301</v>
      </c>
      <c r="D688" t="s">
        <v>59</v>
      </c>
      <c r="E688" t="s">
        <v>534</v>
      </c>
      <c r="F688" t="s">
        <v>1302</v>
      </c>
      <c r="G688" t="str">
        <f>"200903000130"</f>
        <v>200903000130</v>
      </c>
      <c r="H688">
        <v>825</v>
      </c>
      <c r="I688">
        <v>150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T688">
        <v>1</v>
      </c>
      <c r="U688">
        <v>975</v>
      </c>
    </row>
    <row r="689" spans="1:21" x14ac:dyDescent="0.25">
      <c r="H689" t="s">
        <v>1303</v>
      </c>
    </row>
    <row r="690" spans="1:21" x14ac:dyDescent="0.25">
      <c r="A690">
        <v>342</v>
      </c>
      <c r="B690">
        <v>1282</v>
      </c>
      <c r="C690" t="s">
        <v>1304</v>
      </c>
      <c r="D690" t="s">
        <v>23</v>
      </c>
      <c r="E690" t="s">
        <v>199</v>
      </c>
      <c r="F690" t="s">
        <v>1305</v>
      </c>
      <c r="G690" t="str">
        <f>"201510001927"</f>
        <v>201510001927</v>
      </c>
      <c r="H690">
        <v>825</v>
      </c>
      <c r="I690">
        <v>150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T690">
        <v>2</v>
      </c>
      <c r="U690">
        <v>975</v>
      </c>
    </row>
    <row r="691" spans="1:21" x14ac:dyDescent="0.25">
      <c r="H691" t="s">
        <v>1306</v>
      </c>
    </row>
    <row r="692" spans="1:21" x14ac:dyDescent="0.25">
      <c r="A692">
        <v>343</v>
      </c>
      <c r="B692">
        <v>6951</v>
      </c>
      <c r="C692" t="s">
        <v>1307</v>
      </c>
      <c r="D692" t="s">
        <v>488</v>
      </c>
      <c r="E692" t="s">
        <v>15</v>
      </c>
      <c r="F692" t="s">
        <v>1308</v>
      </c>
      <c r="G692" t="str">
        <f>"201402000264"</f>
        <v>201402000264</v>
      </c>
      <c r="H692" t="s">
        <v>1309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T692">
        <v>1</v>
      </c>
      <c r="U692" t="s">
        <v>1309</v>
      </c>
    </row>
    <row r="693" spans="1:21" x14ac:dyDescent="0.25">
      <c r="H693" t="s">
        <v>1310</v>
      </c>
    </row>
    <row r="694" spans="1:21" x14ac:dyDescent="0.25">
      <c r="A694">
        <v>344</v>
      </c>
      <c r="B694">
        <v>5494</v>
      </c>
      <c r="C694" t="s">
        <v>1311</v>
      </c>
      <c r="D694" t="s">
        <v>658</v>
      </c>
      <c r="E694" t="s">
        <v>1312</v>
      </c>
      <c r="F694" t="s">
        <v>1313</v>
      </c>
      <c r="G694" t="str">
        <f>"200811000202"</f>
        <v>200811000202</v>
      </c>
      <c r="H694" t="s">
        <v>1309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T694">
        <v>0</v>
      </c>
      <c r="U694" t="s">
        <v>1309</v>
      </c>
    </row>
    <row r="695" spans="1:21" x14ac:dyDescent="0.25">
      <c r="H695" t="s">
        <v>1314</v>
      </c>
    </row>
    <row r="696" spans="1:21" x14ac:dyDescent="0.25">
      <c r="A696">
        <v>345</v>
      </c>
      <c r="B696">
        <v>8678</v>
      </c>
      <c r="C696" t="s">
        <v>686</v>
      </c>
      <c r="D696" t="s">
        <v>267</v>
      </c>
      <c r="E696" t="s">
        <v>1315</v>
      </c>
      <c r="F696" t="s">
        <v>1316</v>
      </c>
      <c r="G696" t="str">
        <f>"201511043310"</f>
        <v>201511043310</v>
      </c>
      <c r="H696" t="s">
        <v>297</v>
      </c>
      <c r="I696">
        <v>0</v>
      </c>
      <c r="J696">
        <v>30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T696">
        <v>0</v>
      </c>
      <c r="U696" t="s">
        <v>1317</v>
      </c>
    </row>
    <row r="697" spans="1:21" x14ac:dyDescent="0.25">
      <c r="H697" t="s">
        <v>1318</v>
      </c>
    </row>
    <row r="698" spans="1:21" x14ac:dyDescent="0.25">
      <c r="A698">
        <v>346</v>
      </c>
      <c r="B698">
        <v>1131</v>
      </c>
      <c r="C698" t="s">
        <v>1319</v>
      </c>
      <c r="D698" t="s">
        <v>479</v>
      </c>
      <c r="E698" t="s">
        <v>114</v>
      </c>
      <c r="F698" t="s">
        <v>1320</v>
      </c>
      <c r="G698" t="str">
        <f>"00042641"</f>
        <v>00042641</v>
      </c>
      <c r="H698" t="s">
        <v>304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T698">
        <v>1</v>
      </c>
      <c r="U698" t="s">
        <v>304</v>
      </c>
    </row>
    <row r="699" spans="1:21" x14ac:dyDescent="0.25">
      <c r="H699" t="s">
        <v>1321</v>
      </c>
    </row>
    <row r="700" spans="1:21" x14ac:dyDescent="0.25">
      <c r="A700">
        <v>347</v>
      </c>
      <c r="B700">
        <v>6225</v>
      </c>
      <c r="C700" t="s">
        <v>1322</v>
      </c>
      <c r="D700" t="s">
        <v>1323</v>
      </c>
      <c r="E700" t="s">
        <v>15</v>
      </c>
      <c r="F700" t="s">
        <v>1324</v>
      </c>
      <c r="G700" t="str">
        <f>"201510001976"</f>
        <v>201510001976</v>
      </c>
      <c r="H700" t="s">
        <v>1325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T700">
        <v>0</v>
      </c>
      <c r="U700" t="s">
        <v>1325</v>
      </c>
    </row>
    <row r="701" spans="1:21" x14ac:dyDescent="0.25">
      <c r="H701" t="s">
        <v>1326</v>
      </c>
    </row>
    <row r="702" spans="1:21" x14ac:dyDescent="0.25">
      <c r="A702">
        <v>348</v>
      </c>
      <c r="B702">
        <v>3030</v>
      </c>
      <c r="C702" t="s">
        <v>1327</v>
      </c>
      <c r="D702" t="s">
        <v>867</v>
      </c>
      <c r="E702" t="s">
        <v>321</v>
      </c>
      <c r="F702" t="s">
        <v>1328</v>
      </c>
      <c r="G702" t="str">
        <f>"00053267"</f>
        <v>00053267</v>
      </c>
      <c r="H702">
        <v>902</v>
      </c>
      <c r="I702">
        <v>0</v>
      </c>
      <c r="J702">
        <v>70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T702">
        <v>0</v>
      </c>
      <c r="U702">
        <v>972</v>
      </c>
    </row>
    <row r="703" spans="1:21" x14ac:dyDescent="0.25">
      <c r="H703" t="s">
        <v>1329</v>
      </c>
    </row>
    <row r="704" spans="1:21" x14ac:dyDescent="0.25">
      <c r="A704">
        <v>349</v>
      </c>
      <c r="B704">
        <v>7873</v>
      </c>
      <c r="C704" t="s">
        <v>1330</v>
      </c>
      <c r="D704" t="s">
        <v>178</v>
      </c>
      <c r="E704" t="s">
        <v>1331</v>
      </c>
      <c r="F704" t="s">
        <v>1332</v>
      </c>
      <c r="G704" t="str">
        <f>"00030273"</f>
        <v>00030273</v>
      </c>
      <c r="H704" t="s">
        <v>1333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T704">
        <v>0</v>
      </c>
      <c r="U704" t="s">
        <v>1333</v>
      </c>
    </row>
    <row r="705" spans="1:21" x14ac:dyDescent="0.25">
      <c r="H705" t="s">
        <v>1334</v>
      </c>
    </row>
    <row r="706" spans="1:21" x14ac:dyDescent="0.25">
      <c r="A706">
        <v>350</v>
      </c>
      <c r="B706">
        <v>7020</v>
      </c>
      <c r="C706" t="s">
        <v>1335</v>
      </c>
      <c r="D706" t="s">
        <v>1336</v>
      </c>
      <c r="E706" t="s">
        <v>135</v>
      </c>
      <c r="F706" t="s">
        <v>1337</v>
      </c>
      <c r="G706" t="str">
        <f>"00018442"</f>
        <v>00018442</v>
      </c>
      <c r="H706" t="s">
        <v>1333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T706">
        <v>0</v>
      </c>
      <c r="U706" t="s">
        <v>1333</v>
      </c>
    </row>
    <row r="707" spans="1:21" x14ac:dyDescent="0.25">
      <c r="H707" t="s">
        <v>1338</v>
      </c>
    </row>
    <row r="708" spans="1:21" x14ac:dyDescent="0.25">
      <c r="A708">
        <v>351</v>
      </c>
      <c r="B708">
        <v>2102</v>
      </c>
      <c r="C708" t="s">
        <v>1339</v>
      </c>
      <c r="D708" t="s">
        <v>512</v>
      </c>
      <c r="E708" t="s">
        <v>33</v>
      </c>
      <c r="F708" t="s">
        <v>1340</v>
      </c>
      <c r="G708" t="str">
        <f>"201603000287"</f>
        <v>201603000287</v>
      </c>
      <c r="H708" t="s">
        <v>1114</v>
      </c>
      <c r="I708">
        <v>0</v>
      </c>
      <c r="J708">
        <v>30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T708">
        <v>0</v>
      </c>
      <c r="U708" t="s">
        <v>1341</v>
      </c>
    </row>
    <row r="709" spans="1:21" x14ac:dyDescent="0.25">
      <c r="H709" t="s">
        <v>1342</v>
      </c>
    </row>
    <row r="710" spans="1:21" x14ac:dyDescent="0.25">
      <c r="A710">
        <v>352</v>
      </c>
      <c r="B710">
        <v>5846</v>
      </c>
      <c r="C710" t="s">
        <v>1343</v>
      </c>
      <c r="D710" t="s">
        <v>23</v>
      </c>
      <c r="E710" t="s">
        <v>14</v>
      </c>
      <c r="F710" t="s">
        <v>1344</v>
      </c>
      <c r="G710" t="str">
        <f>"201504000279"</f>
        <v>201504000279</v>
      </c>
      <c r="H710" t="s">
        <v>1345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6</v>
      </c>
      <c r="S710">
        <v>932</v>
      </c>
      <c r="T710">
        <v>0</v>
      </c>
      <c r="U710" t="s">
        <v>1345</v>
      </c>
    </row>
    <row r="711" spans="1:21" x14ac:dyDescent="0.25">
      <c r="H711" t="s">
        <v>1346</v>
      </c>
    </row>
    <row r="712" spans="1:21" x14ac:dyDescent="0.25">
      <c r="A712">
        <v>353</v>
      </c>
      <c r="B712">
        <v>5846</v>
      </c>
      <c r="C712" t="s">
        <v>1343</v>
      </c>
      <c r="D712" t="s">
        <v>23</v>
      </c>
      <c r="E712" t="s">
        <v>14</v>
      </c>
      <c r="F712" t="s">
        <v>1344</v>
      </c>
      <c r="G712" t="str">
        <f>"201504000279"</f>
        <v>201504000279</v>
      </c>
      <c r="H712" t="s">
        <v>1345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T712">
        <v>0</v>
      </c>
      <c r="U712" t="s">
        <v>1345</v>
      </c>
    </row>
    <row r="713" spans="1:21" x14ac:dyDescent="0.25">
      <c r="H713" t="s">
        <v>1346</v>
      </c>
    </row>
    <row r="714" spans="1:21" x14ac:dyDescent="0.25">
      <c r="A714">
        <v>354</v>
      </c>
      <c r="B714">
        <v>10313</v>
      </c>
      <c r="C714" t="s">
        <v>1347</v>
      </c>
      <c r="D714" t="s">
        <v>101</v>
      </c>
      <c r="E714" t="s">
        <v>73</v>
      </c>
      <c r="F714" t="s">
        <v>1348</v>
      </c>
      <c r="G714" t="str">
        <f>"00026398"</f>
        <v>00026398</v>
      </c>
      <c r="H714" t="s">
        <v>1345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T714">
        <v>0</v>
      </c>
      <c r="U714" t="s">
        <v>1345</v>
      </c>
    </row>
    <row r="715" spans="1:21" x14ac:dyDescent="0.25">
      <c r="H715" t="s">
        <v>1349</v>
      </c>
    </row>
    <row r="716" spans="1:21" x14ac:dyDescent="0.25">
      <c r="A716">
        <v>355</v>
      </c>
      <c r="B716">
        <v>3995</v>
      </c>
      <c r="C716" t="s">
        <v>1350</v>
      </c>
      <c r="D716" t="s">
        <v>1351</v>
      </c>
      <c r="E716" t="s">
        <v>15</v>
      </c>
      <c r="F716" t="s">
        <v>1352</v>
      </c>
      <c r="G716" t="str">
        <f>"00046791"</f>
        <v>00046791</v>
      </c>
      <c r="H716">
        <v>968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T716">
        <v>0</v>
      </c>
      <c r="U716">
        <v>968</v>
      </c>
    </row>
    <row r="717" spans="1:21" x14ac:dyDescent="0.25">
      <c r="H717" t="s">
        <v>1353</v>
      </c>
    </row>
    <row r="718" spans="1:21" x14ac:dyDescent="0.25">
      <c r="A718">
        <v>356</v>
      </c>
      <c r="B718">
        <v>3995</v>
      </c>
      <c r="C718" t="s">
        <v>1350</v>
      </c>
      <c r="D718" t="s">
        <v>1351</v>
      </c>
      <c r="E718" t="s">
        <v>15</v>
      </c>
      <c r="F718" t="s">
        <v>1352</v>
      </c>
      <c r="G718" t="str">
        <f>"00046791"</f>
        <v>00046791</v>
      </c>
      <c r="H718">
        <v>968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6</v>
      </c>
      <c r="S718">
        <v>906</v>
      </c>
      <c r="T718">
        <v>0</v>
      </c>
      <c r="U718">
        <v>968</v>
      </c>
    </row>
    <row r="719" spans="1:21" x14ac:dyDescent="0.25">
      <c r="H719" t="s">
        <v>1353</v>
      </c>
    </row>
    <row r="720" spans="1:21" x14ac:dyDescent="0.25">
      <c r="A720">
        <v>357</v>
      </c>
      <c r="B720">
        <v>9488</v>
      </c>
      <c r="C720" t="s">
        <v>202</v>
      </c>
      <c r="D720" t="s">
        <v>72</v>
      </c>
      <c r="E720" t="s">
        <v>15</v>
      </c>
      <c r="F720" t="s">
        <v>1354</v>
      </c>
      <c r="G720" t="str">
        <f>"00069948"</f>
        <v>00069948</v>
      </c>
      <c r="H720">
        <v>935</v>
      </c>
      <c r="I720">
        <v>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T720">
        <v>0</v>
      </c>
      <c r="U720">
        <v>965</v>
      </c>
    </row>
    <row r="721" spans="1:21" x14ac:dyDescent="0.25">
      <c r="H721" t="s">
        <v>1355</v>
      </c>
    </row>
    <row r="722" spans="1:21" x14ac:dyDescent="0.25">
      <c r="A722">
        <v>358</v>
      </c>
      <c r="B722">
        <v>4040</v>
      </c>
      <c r="C722" t="s">
        <v>1356</v>
      </c>
      <c r="D722" t="s">
        <v>1357</v>
      </c>
      <c r="E722" t="s">
        <v>1358</v>
      </c>
      <c r="F722" t="s">
        <v>1359</v>
      </c>
      <c r="G722" t="str">
        <f>"201511040810"</f>
        <v>201511040810</v>
      </c>
      <c r="H722">
        <v>935</v>
      </c>
      <c r="I722">
        <v>0</v>
      </c>
      <c r="J722">
        <v>30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T722">
        <v>0</v>
      </c>
      <c r="U722">
        <v>965</v>
      </c>
    </row>
    <row r="723" spans="1:21" x14ac:dyDescent="0.25">
      <c r="H723" t="s">
        <v>1360</v>
      </c>
    </row>
    <row r="724" spans="1:21" x14ac:dyDescent="0.25">
      <c r="A724">
        <v>359</v>
      </c>
      <c r="B724">
        <v>2198</v>
      </c>
      <c r="C724" t="s">
        <v>1361</v>
      </c>
      <c r="D724" t="s">
        <v>72</v>
      </c>
      <c r="E724" t="s">
        <v>28</v>
      </c>
      <c r="F724" t="s">
        <v>1362</v>
      </c>
      <c r="G724" t="str">
        <f>"200712004229"</f>
        <v>200712004229</v>
      </c>
      <c r="H724">
        <v>935</v>
      </c>
      <c r="I724">
        <v>0</v>
      </c>
      <c r="J724">
        <v>30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T724">
        <v>0</v>
      </c>
      <c r="U724">
        <v>965</v>
      </c>
    </row>
    <row r="725" spans="1:21" x14ac:dyDescent="0.25">
      <c r="H725" t="s">
        <v>1363</v>
      </c>
    </row>
    <row r="726" spans="1:21" x14ac:dyDescent="0.25">
      <c r="A726">
        <v>360</v>
      </c>
      <c r="B726">
        <v>9894</v>
      </c>
      <c r="C726" t="s">
        <v>1364</v>
      </c>
      <c r="D726" t="s">
        <v>23</v>
      </c>
      <c r="E726" t="s">
        <v>43</v>
      </c>
      <c r="F726" t="s">
        <v>1365</v>
      </c>
      <c r="G726" t="str">
        <f>"00100364"</f>
        <v>00100364</v>
      </c>
      <c r="H726">
        <v>935</v>
      </c>
      <c r="I726">
        <v>0</v>
      </c>
      <c r="J726">
        <v>30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T726">
        <v>0</v>
      </c>
      <c r="U726">
        <v>965</v>
      </c>
    </row>
    <row r="727" spans="1:21" x14ac:dyDescent="0.25">
      <c r="H727" t="s">
        <v>1366</v>
      </c>
    </row>
    <row r="728" spans="1:21" x14ac:dyDescent="0.25">
      <c r="A728">
        <v>361</v>
      </c>
      <c r="B728">
        <v>5813</v>
      </c>
      <c r="C728" t="s">
        <v>1367</v>
      </c>
      <c r="D728" t="s">
        <v>1368</v>
      </c>
      <c r="E728" t="s">
        <v>66</v>
      </c>
      <c r="F728" t="s">
        <v>1369</v>
      </c>
      <c r="G728" t="str">
        <f>"201102000823"</f>
        <v>201102000823</v>
      </c>
      <c r="H728">
        <v>935</v>
      </c>
      <c r="I728">
        <v>0</v>
      </c>
      <c r="J728">
        <v>30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T728">
        <v>0</v>
      </c>
      <c r="U728">
        <v>965</v>
      </c>
    </row>
    <row r="729" spans="1:21" x14ac:dyDescent="0.25">
      <c r="H729" t="s">
        <v>1370</v>
      </c>
    </row>
    <row r="730" spans="1:21" x14ac:dyDescent="0.25">
      <c r="A730">
        <v>362</v>
      </c>
      <c r="B730">
        <v>5808</v>
      </c>
      <c r="C730" t="s">
        <v>1371</v>
      </c>
      <c r="D730" t="s">
        <v>716</v>
      </c>
      <c r="E730" t="s">
        <v>114</v>
      </c>
      <c r="F730" t="s">
        <v>1372</v>
      </c>
      <c r="G730" t="str">
        <f>"201511035202"</f>
        <v>201511035202</v>
      </c>
      <c r="H730">
        <v>935</v>
      </c>
      <c r="I730">
        <v>0</v>
      </c>
      <c r="J730">
        <v>30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T730">
        <v>0</v>
      </c>
      <c r="U730">
        <v>965</v>
      </c>
    </row>
    <row r="731" spans="1:21" x14ac:dyDescent="0.25">
      <c r="H731" t="s">
        <v>1373</v>
      </c>
    </row>
    <row r="732" spans="1:21" x14ac:dyDescent="0.25">
      <c r="A732">
        <v>363</v>
      </c>
      <c r="B732">
        <v>7653</v>
      </c>
      <c r="C732" t="s">
        <v>1374</v>
      </c>
      <c r="D732" t="s">
        <v>114</v>
      </c>
      <c r="E732" t="s">
        <v>199</v>
      </c>
      <c r="F732" t="s">
        <v>1375</v>
      </c>
      <c r="G732" t="str">
        <f>"201511012131"</f>
        <v>201511012131</v>
      </c>
      <c r="H732">
        <v>935</v>
      </c>
      <c r="I732">
        <v>0</v>
      </c>
      <c r="J732">
        <v>30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T732">
        <v>0</v>
      </c>
      <c r="U732">
        <v>965</v>
      </c>
    </row>
    <row r="733" spans="1:21" x14ac:dyDescent="0.25">
      <c r="H733" t="s">
        <v>1376</v>
      </c>
    </row>
    <row r="734" spans="1:21" x14ac:dyDescent="0.25">
      <c r="A734">
        <v>364</v>
      </c>
      <c r="B734">
        <v>4891</v>
      </c>
      <c r="C734" t="s">
        <v>1377</v>
      </c>
      <c r="D734" t="s">
        <v>73</v>
      </c>
      <c r="E734" t="s">
        <v>114</v>
      </c>
      <c r="F734" t="s">
        <v>1378</v>
      </c>
      <c r="G734" t="str">
        <f>"201511032803"</f>
        <v>201511032803</v>
      </c>
      <c r="H734">
        <v>935</v>
      </c>
      <c r="I734">
        <v>0</v>
      </c>
      <c r="J734">
        <v>30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T734">
        <v>0</v>
      </c>
      <c r="U734">
        <v>965</v>
      </c>
    </row>
    <row r="735" spans="1:21" x14ac:dyDescent="0.25">
      <c r="H735" t="s">
        <v>1379</v>
      </c>
    </row>
    <row r="736" spans="1:21" x14ac:dyDescent="0.25">
      <c r="A736">
        <v>365</v>
      </c>
      <c r="B736">
        <v>10124</v>
      </c>
      <c r="C736" t="s">
        <v>1380</v>
      </c>
      <c r="D736" t="s">
        <v>1381</v>
      </c>
      <c r="E736" t="s">
        <v>28</v>
      </c>
      <c r="F736" t="s">
        <v>1382</v>
      </c>
      <c r="G736" t="str">
        <f>"201510003757"</f>
        <v>201510003757</v>
      </c>
      <c r="H736">
        <v>935</v>
      </c>
      <c r="I736">
        <v>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T736">
        <v>0</v>
      </c>
      <c r="U736">
        <v>965</v>
      </c>
    </row>
    <row r="737" spans="1:21" x14ac:dyDescent="0.25">
      <c r="H737" t="s">
        <v>1383</v>
      </c>
    </row>
    <row r="738" spans="1:21" x14ac:dyDescent="0.25">
      <c r="A738">
        <v>366</v>
      </c>
      <c r="B738">
        <v>859</v>
      </c>
      <c r="C738" t="s">
        <v>1384</v>
      </c>
      <c r="D738" t="s">
        <v>1070</v>
      </c>
      <c r="E738" t="s">
        <v>33</v>
      </c>
      <c r="F738" t="s">
        <v>1385</v>
      </c>
      <c r="G738" t="str">
        <f>"00027815"</f>
        <v>00027815</v>
      </c>
      <c r="H738" t="s">
        <v>1386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T738">
        <v>0</v>
      </c>
      <c r="U738" t="s">
        <v>1386</v>
      </c>
    </row>
    <row r="739" spans="1:21" x14ac:dyDescent="0.25">
      <c r="H739" t="s">
        <v>1387</v>
      </c>
    </row>
    <row r="740" spans="1:21" x14ac:dyDescent="0.25">
      <c r="A740">
        <v>367</v>
      </c>
      <c r="B740">
        <v>6203</v>
      </c>
      <c r="C740" t="s">
        <v>1388</v>
      </c>
      <c r="D740" t="s">
        <v>23</v>
      </c>
      <c r="E740" t="s">
        <v>1389</v>
      </c>
      <c r="F740" t="s">
        <v>1390</v>
      </c>
      <c r="G740" t="str">
        <f>"201511034985"</f>
        <v>201511034985</v>
      </c>
      <c r="H740" t="s">
        <v>323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T740">
        <v>0</v>
      </c>
      <c r="U740" t="s">
        <v>323</v>
      </c>
    </row>
    <row r="741" spans="1:21" x14ac:dyDescent="0.25">
      <c r="H741" t="s">
        <v>1391</v>
      </c>
    </row>
    <row r="742" spans="1:21" x14ac:dyDescent="0.25">
      <c r="A742">
        <v>368</v>
      </c>
      <c r="B742">
        <v>5152</v>
      </c>
      <c r="C742" t="s">
        <v>1392</v>
      </c>
      <c r="D742" t="s">
        <v>345</v>
      </c>
      <c r="E742" t="s">
        <v>387</v>
      </c>
      <c r="F742" t="s">
        <v>1393</v>
      </c>
      <c r="G742" t="str">
        <f>"201510001606"</f>
        <v>201510001606</v>
      </c>
      <c r="H742" t="s">
        <v>323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T742">
        <v>0</v>
      </c>
      <c r="U742" t="s">
        <v>323</v>
      </c>
    </row>
    <row r="743" spans="1:21" x14ac:dyDescent="0.25">
      <c r="H743" t="s">
        <v>1394</v>
      </c>
    </row>
    <row r="744" spans="1:21" x14ac:dyDescent="0.25">
      <c r="A744">
        <v>369</v>
      </c>
      <c r="B744">
        <v>6738</v>
      </c>
      <c r="C744" t="s">
        <v>1395</v>
      </c>
      <c r="D744" t="s">
        <v>72</v>
      </c>
      <c r="E744" t="s">
        <v>33</v>
      </c>
      <c r="F744" t="s">
        <v>1396</v>
      </c>
      <c r="G744" t="str">
        <f>"201511031577"</f>
        <v>201511031577</v>
      </c>
      <c r="H744" t="s">
        <v>1216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T744">
        <v>0</v>
      </c>
      <c r="U744" t="s">
        <v>1216</v>
      </c>
    </row>
    <row r="745" spans="1:21" x14ac:dyDescent="0.25">
      <c r="H745" t="s">
        <v>1397</v>
      </c>
    </row>
    <row r="746" spans="1:21" x14ac:dyDescent="0.25">
      <c r="A746">
        <v>370</v>
      </c>
      <c r="B746">
        <v>4204</v>
      </c>
      <c r="C746" t="s">
        <v>1398</v>
      </c>
      <c r="D746" t="s">
        <v>124</v>
      </c>
      <c r="E746" t="s">
        <v>1399</v>
      </c>
      <c r="F746" t="s">
        <v>1400</v>
      </c>
      <c r="G746" t="str">
        <f>"201511035329"</f>
        <v>201511035329</v>
      </c>
      <c r="H746" t="s">
        <v>1401</v>
      </c>
      <c r="I746">
        <v>150</v>
      </c>
      <c r="J746">
        <v>30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T746">
        <v>0</v>
      </c>
      <c r="U746" t="s">
        <v>1402</v>
      </c>
    </row>
    <row r="747" spans="1:21" x14ac:dyDescent="0.25">
      <c r="H747" t="s">
        <v>1403</v>
      </c>
    </row>
    <row r="748" spans="1:21" x14ac:dyDescent="0.25">
      <c r="A748">
        <v>371</v>
      </c>
      <c r="B748">
        <v>1913</v>
      </c>
      <c r="C748" t="s">
        <v>1404</v>
      </c>
      <c r="D748" t="s">
        <v>37</v>
      </c>
      <c r="E748" t="s">
        <v>199</v>
      </c>
      <c r="F748" t="s">
        <v>1405</v>
      </c>
      <c r="G748" t="str">
        <f>"201511034932"</f>
        <v>201511034932</v>
      </c>
      <c r="H748">
        <v>957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T748">
        <v>0</v>
      </c>
      <c r="U748">
        <v>957</v>
      </c>
    </row>
    <row r="749" spans="1:21" x14ac:dyDescent="0.25">
      <c r="H749" t="s">
        <v>1406</v>
      </c>
    </row>
    <row r="750" spans="1:21" x14ac:dyDescent="0.25">
      <c r="A750">
        <v>372</v>
      </c>
      <c r="B750">
        <v>4956</v>
      </c>
      <c r="C750" t="s">
        <v>1407</v>
      </c>
      <c r="D750" t="s">
        <v>240</v>
      </c>
      <c r="E750" t="s">
        <v>1070</v>
      </c>
      <c r="F750" t="s">
        <v>1408</v>
      </c>
      <c r="G750" t="str">
        <f>"201511013721"</f>
        <v>201511013721</v>
      </c>
      <c r="H750">
        <v>957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T750">
        <v>0</v>
      </c>
      <c r="U750">
        <v>957</v>
      </c>
    </row>
    <row r="751" spans="1:21" x14ac:dyDescent="0.25">
      <c r="H751" t="s">
        <v>1409</v>
      </c>
    </row>
    <row r="752" spans="1:21" x14ac:dyDescent="0.25">
      <c r="A752">
        <v>373</v>
      </c>
      <c r="B752">
        <v>10376</v>
      </c>
      <c r="C752" t="s">
        <v>1410</v>
      </c>
      <c r="D752" t="s">
        <v>114</v>
      </c>
      <c r="E752" t="s">
        <v>15</v>
      </c>
      <c r="F752" t="s">
        <v>1411</v>
      </c>
      <c r="G752" t="str">
        <f>"201512001388"</f>
        <v>201512001388</v>
      </c>
      <c r="H752">
        <v>957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T752">
        <v>0</v>
      </c>
      <c r="U752">
        <v>957</v>
      </c>
    </row>
    <row r="753" spans="1:21" x14ac:dyDescent="0.25">
      <c r="H753" t="s">
        <v>1412</v>
      </c>
    </row>
    <row r="754" spans="1:21" x14ac:dyDescent="0.25">
      <c r="A754">
        <v>374</v>
      </c>
      <c r="B754">
        <v>10376</v>
      </c>
      <c r="C754" t="s">
        <v>1410</v>
      </c>
      <c r="D754" t="s">
        <v>114</v>
      </c>
      <c r="E754" t="s">
        <v>15</v>
      </c>
      <c r="F754" t="s">
        <v>1411</v>
      </c>
      <c r="G754" t="str">
        <f>"201512001388"</f>
        <v>201512001388</v>
      </c>
      <c r="H754">
        <v>957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6</v>
      </c>
      <c r="S754">
        <v>932</v>
      </c>
      <c r="T754">
        <v>0</v>
      </c>
      <c r="U754">
        <v>957</v>
      </c>
    </row>
    <row r="755" spans="1:21" x14ac:dyDescent="0.25">
      <c r="H755" t="s">
        <v>1412</v>
      </c>
    </row>
    <row r="756" spans="1:21" x14ac:dyDescent="0.25">
      <c r="A756">
        <v>375</v>
      </c>
      <c r="B756">
        <v>9735</v>
      </c>
      <c r="C756" t="s">
        <v>1413</v>
      </c>
      <c r="D756" t="s">
        <v>194</v>
      </c>
      <c r="E756" t="s">
        <v>114</v>
      </c>
      <c r="F756" t="s">
        <v>1414</v>
      </c>
      <c r="G756" t="str">
        <f>"200803000465"</f>
        <v>200803000465</v>
      </c>
      <c r="H756">
        <v>924</v>
      </c>
      <c r="I756">
        <v>0</v>
      </c>
      <c r="J756">
        <v>30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T756">
        <v>0</v>
      </c>
      <c r="U756">
        <v>954</v>
      </c>
    </row>
    <row r="757" spans="1:21" x14ac:dyDescent="0.25">
      <c r="H757" t="s">
        <v>1415</v>
      </c>
    </row>
    <row r="758" spans="1:21" x14ac:dyDescent="0.25">
      <c r="A758">
        <v>376</v>
      </c>
      <c r="B758">
        <v>684</v>
      </c>
      <c r="C758" t="s">
        <v>1416</v>
      </c>
      <c r="D758" t="s">
        <v>42</v>
      </c>
      <c r="E758" t="s">
        <v>15</v>
      </c>
      <c r="F758" t="s">
        <v>1417</v>
      </c>
      <c r="G758" t="str">
        <f>"00015836"</f>
        <v>00015836</v>
      </c>
      <c r="H758" t="s">
        <v>904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T758">
        <v>0</v>
      </c>
      <c r="U758" t="s">
        <v>904</v>
      </c>
    </row>
    <row r="759" spans="1:21" x14ac:dyDescent="0.25">
      <c r="H759" t="s">
        <v>1418</v>
      </c>
    </row>
    <row r="760" spans="1:21" x14ac:dyDescent="0.25">
      <c r="A760">
        <v>377</v>
      </c>
      <c r="B760">
        <v>6631</v>
      </c>
      <c r="C760" t="s">
        <v>1419</v>
      </c>
      <c r="D760" t="s">
        <v>23</v>
      </c>
      <c r="E760" t="s">
        <v>124</v>
      </c>
      <c r="F760" t="s">
        <v>1420</v>
      </c>
      <c r="G760" t="str">
        <f>"201511042422"</f>
        <v>201511042422</v>
      </c>
      <c r="H760" t="s">
        <v>904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T760">
        <v>0</v>
      </c>
      <c r="U760" t="s">
        <v>904</v>
      </c>
    </row>
    <row r="761" spans="1:21" x14ac:dyDescent="0.25">
      <c r="H761" t="s">
        <v>1421</v>
      </c>
    </row>
    <row r="762" spans="1:21" x14ac:dyDescent="0.25">
      <c r="A762">
        <v>378</v>
      </c>
      <c r="B762">
        <v>5294</v>
      </c>
      <c r="C762" t="s">
        <v>1422</v>
      </c>
      <c r="D762" t="s">
        <v>66</v>
      </c>
      <c r="E762" t="s">
        <v>15</v>
      </c>
      <c r="F762" t="s">
        <v>1423</v>
      </c>
      <c r="G762" t="str">
        <f>"201511026483"</f>
        <v>201511026483</v>
      </c>
      <c r="H762" t="s">
        <v>356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T762">
        <v>2</v>
      </c>
      <c r="U762" t="s">
        <v>356</v>
      </c>
    </row>
    <row r="763" spans="1:21" x14ac:dyDescent="0.25">
      <c r="H763" t="s">
        <v>1424</v>
      </c>
    </row>
    <row r="764" spans="1:21" x14ac:dyDescent="0.25">
      <c r="A764">
        <v>379</v>
      </c>
      <c r="B764">
        <v>8337</v>
      </c>
      <c r="C764" t="s">
        <v>1425</v>
      </c>
      <c r="D764" t="s">
        <v>72</v>
      </c>
      <c r="E764" t="s">
        <v>19</v>
      </c>
      <c r="F764" t="s">
        <v>1426</v>
      </c>
      <c r="G764" t="str">
        <f>"201511017582"</f>
        <v>201511017582</v>
      </c>
      <c r="H764" t="s">
        <v>356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T764">
        <v>0</v>
      </c>
      <c r="U764" t="s">
        <v>356</v>
      </c>
    </row>
    <row r="765" spans="1:21" x14ac:dyDescent="0.25">
      <c r="H765" t="s">
        <v>1427</v>
      </c>
    </row>
    <row r="766" spans="1:21" x14ac:dyDescent="0.25">
      <c r="A766">
        <v>380</v>
      </c>
      <c r="B766">
        <v>722</v>
      </c>
      <c r="C766" t="s">
        <v>1428</v>
      </c>
      <c r="D766" t="s">
        <v>1429</v>
      </c>
      <c r="E766" t="s">
        <v>1430</v>
      </c>
      <c r="F766" t="s">
        <v>1431</v>
      </c>
      <c r="G766" t="str">
        <f>"00024988"</f>
        <v>00024988</v>
      </c>
      <c r="H766">
        <v>880</v>
      </c>
      <c r="I766">
        <v>0</v>
      </c>
      <c r="J766">
        <v>70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T766">
        <v>0</v>
      </c>
      <c r="U766">
        <v>950</v>
      </c>
    </row>
    <row r="767" spans="1:21" x14ac:dyDescent="0.25">
      <c r="H767" t="s">
        <v>1432</v>
      </c>
    </row>
    <row r="768" spans="1:21" x14ac:dyDescent="0.25">
      <c r="A768">
        <v>381</v>
      </c>
      <c r="B768">
        <v>5249</v>
      </c>
      <c r="C768" t="s">
        <v>1433</v>
      </c>
      <c r="D768" t="s">
        <v>14</v>
      </c>
      <c r="E768" t="s">
        <v>33</v>
      </c>
      <c r="F768" t="s">
        <v>1434</v>
      </c>
      <c r="G768" t="str">
        <f>"201511035387"</f>
        <v>201511035387</v>
      </c>
      <c r="H768" t="s">
        <v>275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T768">
        <v>0</v>
      </c>
      <c r="U768" t="s">
        <v>275</v>
      </c>
    </row>
    <row r="769" spans="1:21" x14ac:dyDescent="0.25">
      <c r="H769" t="s">
        <v>1435</v>
      </c>
    </row>
    <row r="770" spans="1:21" x14ac:dyDescent="0.25">
      <c r="A770">
        <v>382</v>
      </c>
      <c r="B770">
        <v>4333</v>
      </c>
      <c r="C770" t="s">
        <v>1436</v>
      </c>
      <c r="D770" t="s">
        <v>114</v>
      </c>
      <c r="E770" t="s">
        <v>43</v>
      </c>
      <c r="F770" t="s">
        <v>1437</v>
      </c>
      <c r="G770" t="str">
        <f>"201511037206"</f>
        <v>201511037206</v>
      </c>
      <c r="H770" t="s">
        <v>1438</v>
      </c>
      <c r="I770">
        <v>150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T770">
        <v>0</v>
      </c>
      <c r="U770" t="s">
        <v>1439</v>
      </c>
    </row>
    <row r="771" spans="1:21" x14ac:dyDescent="0.25">
      <c r="H771" t="s">
        <v>1440</v>
      </c>
    </row>
    <row r="772" spans="1:21" x14ac:dyDescent="0.25">
      <c r="A772">
        <v>383</v>
      </c>
      <c r="B772">
        <v>6310</v>
      </c>
      <c r="C772" t="s">
        <v>1441</v>
      </c>
      <c r="D772" t="s">
        <v>194</v>
      </c>
      <c r="E772" t="s">
        <v>1312</v>
      </c>
      <c r="F772" t="s">
        <v>1442</v>
      </c>
      <c r="G772" t="str">
        <f>"201511017436"</f>
        <v>201511017436</v>
      </c>
      <c r="H772">
        <v>946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T772">
        <v>0</v>
      </c>
      <c r="U772">
        <v>946</v>
      </c>
    </row>
    <row r="773" spans="1:21" x14ac:dyDescent="0.25">
      <c r="H773" t="s">
        <v>1443</v>
      </c>
    </row>
    <row r="774" spans="1:21" x14ac:dyDescent="0.25">
      <c r="A774">
        <v>384</v>
      </c>
      <c r="B774">
        <v>6488</v>
      </c>
      <c r="C774" t="s">
        <v>1444</v>
      </c>
      <c r="D774" t="s">
        <v>1445</v>
      </c>
      <c r="E774" t="s">
        <v>1446</v>
      </c>
      <c r="F774" t="s">
        <v>1447</v>
      </c>
      <c r="G774" t="str">
        <f>"00045922"</f>
        <v>00045922</v>
      </c>
      <c r="H774">
        <v>946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T774">
        <v>0</v>
      </c>
      <c r="U774">
        <v>946</v>
      </c>
    </row>
    <row r="775" spans="1:21" x14ac:dyDescent="0.25">
      <c r="H775" t="s">
        <v>1448</v>
      </c>
    </row>
    <row r="776" spans="1:21" x14ac:dyDescent="0.25">
      <c r="A776">
        <v>385</v>
      </c>
      <c r="B776">
        <v>5812</v>
      </c>
      <c r="C776" t="s">
        <v>1449</v>
      </c>
      <c r="D776" t="s">
        <v>882</v>
      </c>
      <c r="E776" t="s">
        <v>957</v>
      </c>
      <c r="F776" t="s">
        <v>1450</v>
      </c>
      <c r="G776" t="str">
        <f>"201512004159"</f>
        <v>201512004159</v>
      </c>
      <c r="H776">
        <v>946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T776">
        <v>0</v>
      </c>
      <c r="U776">
        <v>946</v>
      </c>
    </row>
    <row r="777" spans="1:21" x14ac:dyDescent="0.25">
      <c r="H777" t="s">
        <v>1451</v>
      </c>
    </row>
    <row r="778" spans="1:21" x14ac:dyDescent="0.25">
      <c r="A778">
        <v>386</v>
      </c>
      <c r="B778">
        <v>9968</v>
      </c>
      <c r="C778" t="s">
        <v>1452</v>
      </c>
      <c r="D778" t="s">
        <v>47</v>
      </c>
      <c r="E778" t="s">
        <v>33</v>
      </c>
      <c r="F778" t="s">
        <v>1453</v>
      </c>
      <c r="G778" t="str">
        <f>"200804000436"</f>
        <v>200804000436</v>
      </c>
      <c r="H778" t="s">
        <v>286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T778">
        <v>0</v>
      </c>
      <c r="U778" t="s">
        <v>286</v>
      </c>
    </row>
    <row r="779" spans="1:21" x14ac:dyDescent="0.25">
      <c r="H779" t="s">
        <v>1454</v>
      </c>
    </row>
    <row r="780" spans="1:21" x14ac:dyDescent="0.25">
      <c r="A780">
        <v>387</v>
      </c>
      <c r="B780">
        <v>9968</v>
      </c>
      <c r="C780" t="s">
        <v>1452</v>
      </c>
      <c r="D780" t="s">
        <v>47</v>
      </c>
      <c r="E780" t="s">
        <v>33</v>
      </c>
      <c r="F780" t="s">
        <v>1453</v>
      </c>
      <c r="G780" t="str">
        <f>"200804000436"</f>
        <v>200804000436</v>
      </c>
      <c r="H780" t="s">
        <v>286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6</v>
      </c>
      <c r="S780">
        <v>906</v>
      </c>
      <c r="T780">
        <v>0</v>
      </c>
      <c r="U780" t="s">
        <v>286</v>
      </c>
    </row>
    <row r="781" spans="1:21" x14ac:dyDescent="0.25">
      <c r="H781" t="s">
        <v>1454</v>
      </c>
    </row>
    <row r="782" spans="1:21" x14ac:dyDescent="0.25">
      <c r="A782">
        <v>388</v>
      </c>
      <c r="B782">
        <v>2297</v>
      </c>
      <c r="C782" t="s">
        <v>1455</v>
      </c>
      <c r="D782" t="s">
        <v>410</v>
      </c>
      <c r="E782" t="s">
        <v>140</v>
      </c>
      <c r="F782" t="s">
        <v>1456</v>
      </c>
      <c r="G782" t="str">
        <f>"200802001068"</f>
        <v>200802001068</v>
      </c>
      <c r="H782" t="s">
        <v>286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T782">
        <v>0</v>
      </c>
      <c r="U782" t="s">
        <v>286</v>
      </c>
    </row>
    <row r="783" spans="1:21" x14ac:dyDescent="0.25">
      <c r="H783" t="s">
        <v>1457</v>
      </c>
    </row>
    <row r="784" spans="1:21" x14ac:dyDescent="0.25">
      <c r="A784">
        <v>389</v>
      </c>
      <c r="B784">
        <v>4618</v>
      </c>
      <c r="C784" t="s">
        <v>1458</v>
      </c>
      <c r="D784" t="s">
        <v>124</v>
      </c>
      <c r="E784" t="s">
        <v>114</v>
      </c>
      <c r="F784" t="s">
        <v>1459</v>
      </c>
      <c r="G784" t="str">
        <f>"201511033004"</f>
        <v>201511033004</v>
      </c>
      <c r="H784" t="s">
        <v>297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T784">
        <v>0</v>
      </c>
      <c r="U784" t="s">
        <v>297</v>
      </c>
    </row>
    <row r="785" spans="1:21" x14ac:dyDescent="0.25">
      <c r="H785" t="s">
        <v>1460</v>
      </c>
    </row>
    <row r="786" spans="1:21" x14ac:dyDescent="0.25">
      <c r="A786">
        <v>390</v>
      </c>
      <c r="B786">
        <v>441</v>
      </c>
      <c r="C786" t="s">
        <v>1461</v>
      </c>
      <c r="D786" t="s">
        <v>59</v>
      </c>
      <c r="E786" t="s">
        <v>124</v>
      </c>
      <c r="F786" t="s">
        <v>1462</v>
      </c>
      <c r="G786" t="str">
        <f>"00024401"</f>
        <v>00024401</v>
      </c>
      <c r="H786" t="s">
        <v>297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T786">
        <v>0</v>
      </c>
      <c r="U786" t="s">
        <v>297</v>
      </c>
    </row>
    <row r="787" spans="1:21" x14ac:dyDescent="0.25">
      <c r="H787">
        <v>928</v>
      </c>
    </row>
    <row r="788" spans="1:21" x14ac:dyDescent="0.25">
      <c r="A788">
        <v>391</v>
      </c>
      <c r="B788">
        <v>230</v>
      </c>
      <c r="C788" t="s">
        <v>1463</v>
      </c>
      <c r="D788" t="s">
        <v>140</v>
      </c>
      <c r="E788" t="s">
        <v>199</v>
      </c>
      <c r="F788" t="s">
        <v>1464</v>
      </c>
      <c r="G788" t="str">
        <f>"00022249"</f>
        <v>00022249</v>
      </c>
      <c r="H788" t="s">
        <v>297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T788">
        <v>0</v>
      </c>
      <c r="U788" t="s">
        <v>297</v>
      </c>
    </row>
    <row r="789" spans="1:21" x14ac:dyDescent="0.25">
      <c r="H789" t="s">
        <v>1465</v>
      </c>
    </row>
    <row r="790" spans="1:21" x14ac:dyDescent="0.25">
      <c r="A790">
        <v>392</v>
      </c>
      <c r="B790">
        <v>8103</v>
      </c>
      <c r="C790" t="s">
        <v>1137</v>
      </c>
      <c r="D790" t="s">
        <v>417</v>
      </c>
      <c r="E790" t="s">
        <v>1466</v>
      </c>
      <c r="F790" t="s">
        <v>1467</v>
      </c>
      <c r="G790" t="str">
        <f>"00076670"</f>
        <v>00076670</v>
      </c>
      <c r="H790" t="s">
        <v>1114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T790">
        <v>0</v>
      </c>
      <c r="U790" t="s">
        <v>1114</v>
      </c>
    </row>
    <row r="791" spans="1:21" x14ac:dyDescent="0.25">
      <c r="H791" t="s">
        <v>1468</v>
      </c>
    </row>
    <row r="792" spans="1:21" x14ac:dyDescent="0.25">
      <c r="A792">
        <v>393</v>
      </c>
      <c r="B792">
        <v>1041</v>
      </c>
      <c r="C792" t="s">
        <v>1469</v>
      </c>
      <c r="D792" t="s">
        <v>442</v>
      </c>
      <c r="E792" t="s">
        <v>379</v>
      </c>
      <c r="F792" t="s">
        <v>1470</v>
      </c>
      <c r="G792" t="str">
        <f>"00041179"</f>
        <v>00041179</v>
      </c>
      <c r="H792" t="s">
        <v>1114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T792">
        <v>0</v>
      </c>
      <c r="U792" t="s">
        <v>1114</v>
      </c>
    </row>
    <row r="793" spans="1:21" x14ac:dyDescent="0.25">
      <c r="H793" t="s">
        <v>1471</v>
      </c>
    </row>
    <row r="794" spans="1:21" x14ac:dyDescent="0.25">
      <c r="A794">
        <v>394</v>
      </c>
      <c r="B794">
        <v>6558</v>
      </c>
      <c r="C794" t="s">
        <v>1472</v>
      </c>
      <c r="D794" t="s">
        <v>1473</v>
      </c>
      <c r="E794" t="s">
        <v>124</v>
      </c>
      <c r="F794" t="s">
        <v>1474</v>
      </c>
      <c r="G794" t="str">
        <f>"201511032391"</f>
        <v>201511032391</v>
      </c>
      <c r="H794" t="s">
        <v>1475</v>
      </c>
      <c r="I794">
        <v>150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T794">
        <v>0</v>
      </c>
      <c r="U794" t="s">
        <v>1476</v>
      </c>
    </row>
    <row r="795" spans="1:21" x14ac:dyDescent="0.25">
      <c r="H795" t="s">
        <v>1477</v>
      </c>
    </row>
    <row r="796" spans="1:21" x14ac:dyDescent="0.25">
      <c r="A796">
        <v>395</v>
      </c>
      <c r="B796">
        <v>6833</v>
      </c>
      <c r="C796" t="s">
        <v>1478</v>
      </c>
      <c r="D796" t="s">
        <v>139</v>
      </c>
      <c r="E796" t="s">
        <v>199</v>
      </c>
      <c r="F796" t="s">
        <v>1479</v>
      </c>
      <c r="G796" t="str">
        <f>"00036887"</f>
        <v>00036887</v>
      </c>
      <c r="H796">
        <v>935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6</v>
      </c>
      <c r="S796">
        <v>906</v>
      </c>
      <c r="T796">
        <v>2</v>
      </c>
      <c r="U796">
        <v>935</v>
      </c>
    </row>
    <row r="797" spans="1:21" x14ac:dyDescent="0.25">
      <c r="H797" t="s">
        <v>664</v>
      </c>
    </row>
    <row r="798" spans="1:21" x14ac:dyDescent="0.25">
      <c r="A798">
        <v>396</v>
      </c>
      <c r="B798">
        <v>2303</v>
      </c>
      <c r="C798" t="s">
        <v>1480</v>
      </c>
      <c r="D798" t="s">
        <v>203</v>
      </c>
      <c r="E798" t="s">
        <v>33</v>
      </c>
      <c r="F798" t="s">
        <v>1481</v>
      </c>
      <c r="G798" t="str">
        <f>"00042455"</f>
        <v>00042455</v>
      </c>
      <c r="H798">
        <v>935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T798">
        <v>0</v>
      </c>
      <c r="U798">
        <v>935</v>
      </c>
    </row>
    <row r="799" spans="1:21" x14ac:dyDescent="0.25">
      <c r="H799" t="s">
        <v>1482</v>
      </c>
    </row>
    <row r="800" spans="1:21" x14ac:dyDescent="0.25">
      <c r="A800">
        <v>397</v>
      </c>
      <c r="B800">
        <v>2717</v>
      </c>
      <c r="C800" t="s">
        <v>1483</v>
      </c>
      <c r="D800" t="s">
        <v>139</v>
      </c>
      <c r="E800" t="s">
        <v>15</v>
      </c>
      <c r="F800" t="s">
        <v>1484</v>
      </c>
      <c r="G800" t="str">
        <f>"00036217"</f>
        <v>00036217</v>
      </c>
      <c r="H800">
        <v>935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6</v>
      </c>
      <c r="S800">
        <v>906</v>
      </c>
      <c r="T800">
        <v>0</v>
      </c>
      <c r="U800">
        <v>935</v>
      </c>
    </row>
    <row r="801" spans="1:21" x14ac:dyDescent="0.25">
      <c r="H801" t="s">
        <v>554</v>
      </c>
    </row>
    <row r="802" spans="1:21" x14ac:dyDescent="0.25">
      <c r="A802">
        <v>398</v>
      </c>
      <c r="B802">
        <v>4452</v>
      </c>
      <c r="C802" t="s">
        <v>1485</v>
      </c>
      <c r="D802" t="s">
        <v>47</v>
      </c>
      <c r="E802" t="s">
        <v>199</v>
      </c>
      <c r="F802" t="s">
        <v>1486</v>
      </c>
      <c r="G802" t="str">
        <f>"201511033353"</f>
        <v>201511033353</v>
      </c>
      <c r="H802">
        <v>935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T802">
        <v>0</v>
      </c>
      <c r="U802">
        <v>935</v>
      </c>
    </row>
    <row r="803" spans="1:21" x14ac:dyDescent="0.25">
      <c r="H803" t="s">
        <v>1487</v>
      </c>
    </row>
    <row r="804" spans="1:21" x14ac:dyDescent="0.25">
      <c r="A804">
        <v>399</v>
      </c>
      <c r="B804">
        <v>5067</v>
      </c>
      <c r="C804" t="s">
        <v>1488</v>
      </c>
      <c r="D804" t="s">
        <v>1489</v>
      </c>
      <c r="E804" t="s">
        <v>1490</v>
      </c>
      <c r="F804" t="s">
        <v>1491</v>
      </c>
      <c r="G804" t="str">
        <f>"00022550"</f>
        <v>00022550</v>
      </c>
      <c r="H804">
        <v>935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T804">
        <v>0</v>
      </c>
      <c r="U804">
        <v>935</v>
      </c>
    </row>
    <row r="805" spans="1:21" x14ac:dyDescent="0.25">
      <c r="H805" t="s">
        <v>1492</v>
      </c>
    </row>
    <row r="806" spans="1:21" x14ac:dyDescent="0.25">
      <c r="A806">
        <v>400</v>
      </c>
      <c r="B806">
        <v>4846</v>
      </c>
      <c r="C806" t="s">
        <v>1493</v>
      </c>
      <c r="D806" t="s">
        <v>1268</v>
      </c>
      <c r="E806" t="s">
        <v>15</v>
      </c>
      <c r="F806" t="s">
        <v>1494</v>
      </c>
      <c r="G806" t="str">
        <f>"00016218"</f>
        <v>00016218</v>
      </c>
      <c r="H806">
        <v>935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T806">
        <v>0</v>
      </c>
      <c r="U806">
        <v>935</v>
      </c>
    </row>
    <row r="807" spans="1:21" x14ac:dyDescent="0.25">
      <c r="H807" t="s">
        <v>1495</v>
      </c>
    </row>
    <row r="808" spans="1:21" x14ac:dyDescent="0.25">
      <c r="A808">
        <v>401</v>
      </c>
      <c r="B808">
        <v>700</v>
      </c>
      <c r="C808" t="s">
        <v>1410</v>
      </c>
      <c r="D808" t="s">
        <v>15</v>
      </c>
      <c r="E808" t="s">
        <v>19</v>
      </c>
      <c r="F808" t="s">
        <v>1496</v>
      </c>
      <c r="G808" t="str">
        <f>"201511015044"</f>
        <v>201511015044</v>
      </c>
      <c r="H808">
        <v>935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T808">
        <v>0</v>
      </c>
      <c r="U808">
        <v>935</v>
      </c>
    </row>
    <row r="809" spans="1:21" x14ac:dyDescent="0.25">
      <c r="H809" t="s">
        <v>1497</v>
      </c>
    </row>
    <row r="810" spans="1:21" x14ac:dyDescent="0.25">
      <c r="A810">
        <v>402</v>
      </c>
      <c r="B810">
        <v>2638</v>
      </c>
      <c r="C810" t="s">
        <v>1498</v>
      </c>
      <c r="D810" t="s">
        <v>1499</v>
      </c>
      <c r="E810" t="s">
        <v>102</v>
      </c>
      <c r="F810" t="s">
        <v>1500</v>
      </c>
      <c r="G810" t="str">
        <f>"201511033193"</f>
        <v>201511033193</v>
      </c>
      <c r="H810">
        <v>935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T810">
        <v>0</v>
      </c>
      <c r="U810">
        <v>935</v>
      </c>
    </row>
    <row r="811" spans="1:21" x14ac:dyDescent="0.25">
      <c r="H811" t="s">
        <v>1501</v>
      </c>
    </row>
    <row r="812" spans="1:21" x14ac:dyDescent="0.25">
      <c r="A812">
        <v>403</v>
      </c>
      <c r="B812">
        <v>121</v>
      </c>
      <c r="C812" t="s">
        <v>1502</v>
      </c>
      <c r="D812" t="s">
        <v>114</v>
      </c>
      <c r="E812" t="s">
        <v>15</v>
      </c>
      <c r="F812" t="s">
        <v>1503</v>
      </c>
      <c r="G812" t="str">
        <f>"201511021705"</f>
        <v>201511021705</v>
      </c>
      <c r="H812">
        <v>935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T812">
        <v>0</v>
      </c>
      <c r="U812">
        <v>935</v>
      </c>
    </row>
    <row r="813" spans="1:21" x14ac:dyDescent="0.25">
      <c r="H813" t="s">
        <v>1504</v>
      </c>
    </row>
    <row r="814" spans="1:21" x14ac:dyDescent="0.25">
      <c r="A814">
        <v>404</v>
      </c>
      <c r="B814">
        <v>358</v>
      </c>
      <c r="C814" t="s">
        <v>1505</v>
      </c>
      <c r="D814" t="s">
        <v>488</v>
      </c>
      <c r="E814" t="s">
        <v>199</v>
      </c>
      <c r="F814" t="s">
        <v>1506</v>
      </c>
      <c r="G814" t="str">
        <f>"201511032043"</f>
        <v>201511032043</v>
      </c>
      <c r="H814">
        <v>935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T814">
        <v>0</v>
      </c>
      <c r="U814">
        <v>935</v>
      </c>
    </row>
    <row r="815" spans="1:21" x14ac:dyDescent="0.25">
      <c r="H815" t="s">
        <v>1507</v>
      </c>
    </row>
    <row r="816" spans="1:21" x14ac:dyDescent="0.25">
      <c r="A816">
        <v>405</v>
      </c>
      <c r="B816">
        <v>10186</v>
      </c>
      <c r="C816" t="s">
        <v>1508</v>
      </c>
      <c r="D816" t="s">
        <v>65</v>
      </c>
      <c r="E816" t="s">
        <v>114</v>
      </c>
      <c r="F816" t="s">
        <v>1509</v>
      </c>
      <c r="G816" t="str">
        <f>"201510004656"</f>
        <v>201510004656</v>
      </c>
      <c r="H816">
        <v>935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T816">
        <v>0</v>
      </c>
      <c r="U816">
        <v>935</v>
      </c>
    </row>
    <row r="817" spans="1:21" x14ac:dyDescent="0.25">
      <c r="H817" t="s">
        <v>1510</v>
      </c>
    </row>
    <row r="818" spans="1:21" x14ac:dyDescent="0.25">
      <c r="A818">
        <v>406</v>
      </c>
      <c r="B818">
        <v>5460</v>
      </c>
      <c r="C818" t="s">
        <v>1511</v>
      </c>
      <c r="D818" t="s">
        <v>410</v>
      </c>
      <c r="E818" t="s">
        <v>124</v>
      </c>
      <c r="F818" t="s">
        <v>1512</v>
      </c>
      <c r="G818" t="str">
        <f>"201511026428"</f>
        <v>201511026428</v>
      </c>
      <c r="H818">
        <v>935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T818">
        <v>0</v>
      </c>
      <c r="U818">
        <v>935</v>
      </c>
    </row>
    <row r="819" spans="1:21" x14ac:dyDescent="0.25">
      <c r="H819" t="s">
        <v>1513</v>
      </c>
    </row>
    <row r="820" spans="1:21" x14ac:dyDescent="0.25">
      <c r="A820">
        <v>407</v>
      </c>
      <c r="B820">
        <v>7265</v>
      </c>
      <c r="C820" t="s">
        <v>1514</v>
      </c>
      <c r="D820" t="s">
        <v>1515</v>
      </c>
      <c r="E820" t="s">
        <v>534</v>
      </c>
      <c r="F820" t="s">
        <v>1516</v>
      </c>
      <c r="G820" t="str">
        <f>"00020630"</f>
        <v>00020630</v>
      </c>
      <c r="H820">
        <v>935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T820">
        <v>0</v>
      </c>
      <c r="U820">
        <v>935</v>
      </c>
    </row>
    <row r="821" spans="1:21" x14ac:dyDescent="0.25">
      <c r="H821" t="s">
        <v>1517</v>
      </c>
    </row>
    <row r="822" spans="1:21" x14ac:dyDescent="0.25">
      <c r="A822">
        <v>408</v>
      </c>
      <c r="B822">
        <v>15</v>
      </c>
      <c r="C822" t="s">
        <v>1518</v>
      </c>
      <c r="D822" t="s">
        <v>1519</v>
      </c>
      <c r="E822" t="s">
        <v>14</v>
      </c>
      <c r="F822" t="s">
        <v>1520</v>
      </c>
      <c r="G822" t="str">
        <f>"201511013266"</f>
        <v>201511013266</v>
      </c>
      <c r="H822">
        <v>935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T822">
        <v>0</v>
      </c>
      <c r="U822">
        <v>935</v>
      </c>
    </row>
    <row r="823" spans="1:21" x14ac:dyDescent="0.25">
      <c r="H823" t="s">
        <v>1521</v>
      </c>
    </row>
    <row r="824" spans="1:21" x14ac:dyDescent="0.25">
      <c r="A824">
        <v>409</v>
      </c>
      <c r="B824">
        <v>5370</v>
      </c>
      <c r="C824" t="s">
        <v>1522</v>
      </c>
      <c r="D824" t="s">
        <v>23</v>
      </c>
      <c r="E824" t="s">
        <v>140</v>
      </c>
      <c r="F824" t="s">
        <v>1523</v>
      </c>
      <c r="G824" t="str">
        <f>"00017223"</f>
        <v>00017223</v>
      </c>
      <c r="H824">
        <v>935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T824">
        <v>0</v>
      </c>
      <c r="U824">
        <v>935</v>
      </c>
    </row>
    <row r="825" spans="1:21" x14ac:dyDescent="0.25">
      <c r="H825" t="s">
        <v>1524</v>
      </c>
    </row>
    <row r="826" spans="1:21" x14ac:dyDescent="0.25">
      <c r="A826">
        <v>410</v>
      </c>
      <c r="B826">
        <v>28</v>
      </c>
      <c r="C826" t="s">
        <v>1525</v>
      </c>
      <c r="D826" t="s">
        <v>1526</v>
      </c>
      <c r="E826" t="s">
        <v>534</v>
      </c>
      <c r="F826">
        <v>13637908</v>
      </c>
      <c r="G826" t="str">
        <f>"201502004171"</f>
        <v>201502004171</v>
      </c>
      <c r="H826">
        <v>682</v>
      </c>
      <c r="I826">
        <v>150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70</v>
      </c>
      <c r="Q826">
        <v>30</v>
      </c>
      <c r="T826">
        <v>0</v>
      </c>
      <c r="U826">
        <v>932</v>
      </c>
    </row>
    <row r="827" spans="1:21" x14ac:dyDescent="0.25">
      <c r="H827" t="s">
        <v>1527</v>
      </c>
    </row>
    <row r="828" spans="1:21" x14ac:dyDescent="0.25">
      <c r="A828">
        <v>411</v>
      </c>
      <c r="B828">
        <v>5856</v>
      </c>
      <c r="C828" t="s">
        <v>1528</v>
      </c>
      <c r="D828" t="s">
        <v>114</v>
      </c>
      <c r="E828" t="s">
        <v>15</v>
      </c>
      <c r="F828" t="s">
        <v>1529</v>
      </c>
      <c r="G828" t="str">
        <f>"00096033"</f>
        <v>00096033</v>
      </c>
      <c r="H828">
        <v>880</v>
      </c>
      <c r="I828">
        <v>0</v>
      </c>
      <c r="J828">
        <v>50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T828">
        <v>0</v>
      </c>
      <c r="U828">
        <v>930</v>
      </c>
    </row>
    <row r="829" spans="1:21" x14ac:dyDescent="0.25">
      <c r="H829" t="s">
        <v>1530</v>
      </c>
    </row>
    <row r="830" spans="1:21" x14ac:dyDescent="0.25">
      <c r="A830">
        <v>412</v>
      </c>
      <c r="B830">
        <v>9911</v>
      </c>
      <c r="C830" t="s">
        <v>1531</v>
      </c>
      <c r="D830" t="s">
        <v>154</v>
      </c>
      <c r="E830" t="s">
        <v>15</v>
      </c>
      <c r="F830" t="s">
        <v>1532</v>
      </c>
      <c r="G830" t="str">
        <f>"201511034098"</f>
        <v>201511034098</v>
      </c>
      <c r="H830" t="s">
        <v>328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T830">
        <v>0</v>
      </c>
      <c r="U830" t="s">
        <v>328</v>
      </c>
    </row>
    <row r="831" spans="1:21" x14ac:dyDescent="0.25">
      <c r="H831" t="s">
        <v>1533</v>
      </c>
    </row>
    <row r="832" spans="1:21" x14ac:dyDescent="0.25">
      <c r="A832">
        <v>413</v>
      </c>
      <c r="B832">
        <v>188</v>
      </c>
      <c r="C832" t="s">
        <v>1534</v>
      </c>
      <c r="D832" t="s">
        <v>59</v>
      </c>
      <c r="E832" t="s">
        <v>114</v>
      </c>
      <c r="F832" t="s">
        <v>1535</v>
      </c>
      <c r="G832" t="str">
        <f>"201511033905"</f>
        <v>201511033905</v>
      </c>
      <c r="H832" t="s">
        <v>328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T832">
        <v>0</v>
      </c>
      <c r="U832" t="s">
        <v>328</v>
      </c>
    </row>
    <row r="833" spans="1:21" x14ac:dyDescent="0.25">
      <c r="H833" t="s">
        <v>1536</v>
      </c>
    </row>
    <row r="834" spans="1:21" x14ac:dyDescent="0.25">
      <c r="A834">
        <v>414</v>
      </c>
      <c r="B834">
        <v>7354</v>
      </c>
      <c r="C834" t="s">
        <v>1537</v>
      </c>
      <c r="D834" t="s">
        <v>23</v>
      </c>
      <c r="E834" t="s">
        <v>15</v>
      </c>
      <c r="F834" t="s">
        <v>1538</v>
      </c>
      <c r="G834" t="str">
        <f>"00075384"</f>
        <v>00075384</v>
      </c>
      <c r="H834" t="s">
        <v>520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T834">
        <v>0</v>
      </c>
      <c r="U834" t="s">
        <v>520</v>
      </c>
    </row>
    <row r="835" spans="1:21" x14ac:dyDescent="0.25">
      <c r="H835" t="s">
        <v>1539</v>
      </c>
    </row>
    <row r="836" spans="1:21" x14ac:dyDescent="0.25">
      <c r="A836">
        <v>415</v>
      </c>
      <c r="B836">
        <v>4490</v>
      </c>
      <c r="C836" t="s">
        <v>1540</v>
      </c>
      <c r="D836" t="s">
        <v>33</v>
      </c>
      <c r="E836" t="s">
        <v>15</v>
      </c>
      <c r="F836" t="s">
        <v>1541</v>
      </c>
      <c r="G836" t="str">
        <f>"201511027871"</f>
        <v>201511027871</v>
      </c>
      <c r="H836" t="s">
        <v>520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T836">
        <v>0</v>
      </c>
      <c r="U836" t="s">
        <v>520</v>
      </c>
    </row>
    <row r="837" spans="1:21" x14ac:dyDescent="0.25">
      <c r="H837" t="s">
        <v>1542</v>
      </c>
    </row>
    <row r="838" spans="1:21" x14ac:dyDescent="0.25">
      <c r="A838">
        <v>416</v>
      </c>
      <c r="B838">
        <v>5261</v>
      </c>
      <c r="C838" t="s">
        <v>1543</v>
      </c>
      <c r="D838" t="s">
        <v>54</v>
      </c>
      <c r="E838" t="s">
        <v>114</v>
      </c>
      <c r="F838" t="s">
        <v>1544</v>
      </c>
      <c r="G838" t="str">
        <f>"201412000386"</f>
        <v>201412000386</v>
      </c>
      <c r="H838" t="s">
        <v>520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T838">
        <v>2</v>
      </c>
      <c r="U838" t="s">
        <v>520</v>
      </c>
    </row>
    <row r="839" spans="1:21" x14ac:dyDescent="0.25">
      <c r="H839" t="s">
        <v>1545</v>
      </c>
    </row>
    <row r="840" spans="1:21" x14ac:dyDescent="0.25">
      <c r="A840">
        <v>417</v>
      </c>
      <c r="B840">
        <v>255</v>
      </c>
      <c r="C840" t="s">
        <v>1546</v>
      </c>
      <c r="D840" t="s">
        <v>417</v>
      </c>
      <c r="E840" t="s">
        <v>124</v>
      </c>
      <c r="F840" t="s">
        <v>1547</v>
      </c>
      <c r="G840" t="str">
        <f>"201511027335"</f>
        <v>201511027335</v>
      </c>
      <c r="H840" t="s">
        <v>520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T840">
        <v>0</v>
      </c>
      <c r="U840" t="s">
        <v>520</v>
      </c>
    </row>
    <row r="841" spans="1:21" x14ac:dyDescent="0.25">
      <c r="H841" t="s">
        <v>1548</v>
      </c>
    </row>
    <row r="842" spans="1:21" x14ac:dyDescent="0.25">
      <c r="A842">
        <v>418</v>
      </c>
      <c r="B842">
        <v>4421</v>
      </c>
      <c r="C842" t="s">
        <v>1549</v>
      </c>
      <c r="D842" t="s">
        <v>42</v>
      </c>
      <c r="E842" t="s">
        <v>199</v>
      </c>
      <c r="F842" t="s">
        <v>1550</v>
      </c>
      <c r="G842" t="str">
        <f>"00080369"</f>
        <v>00080369</v>
      </c>
      <c r="H842">
        <v>924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T842">
        <v>0</v>
      </c>
      <c r="U842">
        <v>924</v>
      </c>
    </row>
    <row r="843" spans="1:21" x14ac:dyDescent="0.25">
      <c r="H843" t="s">
        <v>1551</v>
      </c>
    </row>
    <row r="844" spans="1:21" x14ac:dyDescent="0.25">
      <c r="A844">
        <v>419</v>
      </c>
      <c r="B844">
        <v>8968</v>
      </c>
      <c r="C844" t="s">
        <v>1552</v>
      </c>
      <c r="D844" t="s">
        <v>1553</v>
      </c>
      <c r="E844" t="s">
        <v>114</v>
      </c>
      <c r="F844" t="s">
        <v>1554</v>
      </c>
      <c r="G844" t="str">
        <f>"201511043642"</f>
        <v>201511043642</v>
      </c>
      <c r="H844">
        <v>924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T844">
        <v>0</v>
      </c>
      <c r="U844">
        <v>924</v>
      </c>
    </row>
    <row r="845" spans="1:21" x14ac:dyDescent="0.25">
      <c r="H845" t="s">
        <v>1555</v>
      </c>
    </row>
    <row r="846" spans="1:21" x14ac:dyDescent="0.25">
      <c r="A846">
        <v>420</v>
      </c>
      <c r="B846">
        <v>1242</v>
      </c>
      <c r="C846" t="s">
        <v>1556</v>
      </c>
      <c r="D846" t="s">
        <v>102</v>
      </c>
      <c r="E846" t="s">
        <v>295</v>
      </c>
      <c r="F846" t="s">
        <v>1557</v>
      </c>
      <c r="G846" t="str">
        <f>"201407000010"</f>
        <v>201407000010</v>
      </c>
      <c r="H846">
        <v>891</v>
      </c>
      <c r="I846">
        <v>0</v>
      </c>
      <c r="J846">
        <v>30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T846">
        <v>0</v>
      </c>
      <c r="U846">
        <v>921</v>
      </c>
    </row>
    <row r="847" spans="1:21" x14ac:dyDescent="0.25">
      <c r="H847" t="s">
        <v>1558</v>
      </c>
    </row>
    <row r="848" spans="1:21" x14ac:dyDescent="0.25">
      <c r="A848">
        <v>421</v>
      </c>
      <c r="B848">
        <v>8138</v>
      </c>
      <c r="C848" t="s">
        <v>1559</v>
      </c>
      <c r="D848" t="s">
        <v>124</v>
      </c>
      <c r="E848" t="s">
        <v>140</v>
      </c>
      <c r="F848" t="s">
        <v>1560</v>
      </c>
      <c r="G848" t="str">
        <f>"00028897"</f>
        <v>00028897</v>
      </c>
      <c r="H848" t="s">
        <v>1561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T848">
        <v>0</v>
      </c>
      <c r="U848" t="s">
        <v>1561</v>
      </c>
    </row>
    <row r="849" spans="1:21" x14ac:dyDescent="0.25">
      <c r="H849" t="s">
        <v>1562</v>
      </c>
    </row>
    <row r="850" spans="1:21" x14ac:dyDescent="0.25">
      <c r="A850">
        <v>422</v>
      </c>
      <c r="B850">
        <v>1091</v>
      </c>
      <c r="C850" t="s">
        <v>1563</v>
      </c>
      <c r="D850" t="s">
        <v>882</v>
      </c>
      <c r="E850" t="s">
        <v>19</v>
      </c>
      <c r="F850" t="s">
        <v>1564</v>
      </c>
      <c r="G850" t="str">
        <f>"00045310"</f>
        <v>00045310</v>
      </c>
      <c r="H850">
        <v>770</v>
      </c>
      <c r="I850">
        <v>150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T850">
        <v>0</v>
      </c>
      <c r="U850">
        <v>920</v>
      </c>
    </row>
    <row r="851" spans="1:21" x14ac:dyDescent="0.25">
      <c r="H851" t="s">
        <v>1565</v>
      </c>
    </row>
    <row r="852" spans="1:21" x14ac:dyDescent="0.25">
      <c r="A852">
        <v>423</v>
      </c>
      <c r="B852">
        <v>3260</v>
      </c>
      <c r="C852" t="s">
        <v>1566</v>
      </c>
      <c r="D852" t="s">
        <v>321</v>
      </c>
      <c r="E852" t="s">
        <v>114</v>
      </c>
      <c r="F852" t="s">
        <v>1567</v>
      </c>
      <c r="G852" t="str">
        <f>"201511034928"</f>
        <v>201511034928</v>
      </c>
      <c r="H852">
        <v>770</v>
      </c>
      <c r="I852">
        <v>150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T852">
        <v>0</v>
      </c>
      <c r="U852">
        <v>920</v>
      </c>
    </row>
    <row r="853" spans="1:21" x14ac:dyDescent="0.25">
      <c r="H853" t="s">
        <v>1568</v>
      </c>
    </row>
    <row r="854" spans="1:21" x14ac:dyDescent="0.25">
      <c r="A854">
        <v>424</v>
      </c>
      <c r="B854">
        <v>9702</v>
      </c>
      <c r="C854" t="s">
        <v>1569</v>
      </c>
      <c r="D854" t="s">
        <v>619</v>
      </c>
      <c r="E854" t="s">
        <v>33</v>
      </c>
      <c r="F854" t="s">
        <v>1570</v>
      </c>
      <c r="G854" t="str">
        <f>"00016565"</f>
        <v>00016565</v>
      </c>
      <c r="H854">
        <v>770</v>
      </c>
      <c r="I854">
        <v>150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T854">
        <v>0</v>
      </c>
      <c r="U854">
        <v>920</v>
      </c>
    </row>
    <row r="855" spans="1:21" x14ac:dyDescent="0.25">
      <c r="H855" t="s">
        <v>1571</v>
      </c>
    </row>
    <row r="856" spans="1:21" x14ac:dyDescent="0.25">
      <c r="A856">
        <v>425</v>
      </c>
      <c r="B856">
        <v>5401</v>
      </c>
      <c r="C856" t="s">
        <v>1572</v>
      </c>
      <c r="D856" t="s">
        <v>154</v>
      </c>
      <c r="E856" t="s">
        <v>114</v>
      </c>
      <c r="F856" t="s">
        <v>1573</v>
      </c>
      <c r="G856" t="str">
        <f>"00047883"</f>
        <v>00047883</v>
      </c>
      <c r="H856" t="s">
        <v>1574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T856">
        <v>2</v>
      </c>
      <c r="U856" t="s">
        <v>1574</v>
      </c>
    </row>
    <row r="857" spans="1:21" x14ac:dyDescent="0.25">
      <c r="H857" t="s">
        <v>1010</v>
      </c>
    </row>
    <row r="858" spans="1:21" x14ac:dyDescent="0.25">
      <c r="A858">
        <v>426</v>
      </c>
      <c r="B858">
        <v>2360</v>
      </c>
      <c r="C858" t="s">
        <v>1575</v>
      </c>
      <c r="D858" t="s">
        <v>66</v>
      </c>
      <c r="E858" t="s">
        <v>43</v>
      </c>
      <c r="F858" t="s">
        <v>1576</v>
      </c>
      <c r="G858" t="str">
        <f>"201510003035"</f>
        <v>201510003035</v>
      </c>
      <c r="H858" t="s">
        <v>1574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T858">
        <v>0</v>
      </c>
      <c r="U858" t="s">
        <v>1574</v>
      </c>
    </row>
    <row r="859" spans="1:21" x14ac:dyDescent="0.25">
      <c r="H859" t="s">
        <v>1577</v>
      </c>
    </row>
    <row r="860" spans="1:21" x14ac:dyDescent="0.25">
      <c r="A860">
        <v>427</v>
      </c>
      <c r="B860">
        <v>6139</v>
      </c>
      <c r="C860" t="s">
        <v>1578</v>
      </c>
      <c r="D860" t="s">
        <v>42</v>
      </c>
      <c r="E860" t="s">
        <v>15</v>
      </c>
      <c r="F860" t="s">
        <v>1579</v>
      </c>
      <c r="G860" t="str">
        <f>"00096181"</f>
        <v>00096181</v>
      </c>
      <c r="H860" t="s">
        <v>1574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T860">
        <v>0</v>
      </c>
      <c r="U860" t="s">
        <v>1574</v>
      </c>
    </row>
    <row r="861" spans="1:21" x14ac:dyDescent="0.25">
      <c r="H861" t="s">
        <v>1580</v>
      </c>
    </row>
    <row r="862" spans="1:21" x14ac:dyDescent="0.25">
      <c r="A862">
        <v>428</v>
      </c>
      <c r="B862">
        <v>6591</v>
      </c>
      <c r="C862" t="s">
        <v>1581</v>
      </c>
      <c r="D862" t="s">
        <v>1582</v>
      </c>
      <c r="E862" t="s">
        <v>1583</v>
      </c>
      <c r="F862" t="s">
        <v>1584</v>
      </c>
      <c r="G862" t="str">
        <f>"00076463"</f>
        <v>00076463</v>
      </c>
      <c r="H862" t="s">
        <v>1585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T862">
        <v>0</v>
      </c>
      <c r="U862" t="s">
        <v>1585</v>
      </c>
    </row>
    <row r="863" spans="1:21" x14ac:dyDescent="0.25">
      <c r="H863" t="s">
        <v>1586</v>
      </c>
    </row>
    <row r="864" spans="1:21" x14ac:dyDescent="0.25">
      <c r="A864">
        <v>429</v>
      </c>
      <c r="B864">
        <v>7168</v>
      </c>
      <c r="C864" t="s">
        <v>1587</v>
      </c>
      <c r="D864" t="s">
        <v>174</v>
      </c>
      <c r="E864" t="s">
        <v>19</v>
      </c>
      <c r="F864" t="s">
        <v>1588</v>
      </c>
      <c r="G864" t="str">
        <f>"00027466"</f>
        <v>00027466</v>
      </c>
      <c r="H864" t="s">
        <v>1585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T864">
        <v>2</v>
      </c>
      <c r="U864" t="s">
        <v>1585</v>
      </c>
    </row>
    <row r="865" spans="1:21" x14ac:dyDescent="0.25">
      <c r="H865" t="s">
        <v>1589</v>
      </c>
    </row>
    <row r="866" spans="1:21" x14ac:dyDescent="0.25">
      <c r="A866">
        <v>430</v>
      </c>
      <c r="B866">
        <v>1409</v>
      </c>
      <c r="C866" t="s">
        <v>1590</v>
      </c>
      <c r="D866" t="s">
        <v>194</v>
      </c>
      <c r="E866" t="s">
        <v>1591</v>
      </c>
      <c r="F866" t="s">
        <v>1592</v>
      </c>
      <c r="G866" t="str">
        <f>"201102000215"</f>
        <v>201102000215</v>
      </c>
      <c r="H866" t="s">
        <v>1593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T866">
        <v>0</v>
      </c>
      <c r="U866" t="s">
        <v>1593</v>
      </c>
    </row>
    <row r="867" spans="1:21" x14ac:dyDescent="0.25">
      <c r="H867" t="s">
        <v>1594</v>
      </c>
    </row>
    <row r="868" spans="1:21" x14ac:dyDescent="0.25">
      <c r="A868">
        <v>431</v>
      </c>
      <c r="B868">
        <v>1026</v>
      </c>
      <c r="C868" t="s">
        <v>1595</v>
      </c>
      <c r="D868" t="s">
        <v>295</v>
      </c>
      <c r="E868" t="s">
        <v>33</v>
      </c>
      <c r="F868" t="s">
        <v>1596</v>
      </c>
      <c r="G868" t="str">
        <f>"201511030142"</f>
        <v>201511030142</v>
      </c>
      <c r="H868" t="s">
        <v>1593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T868">
        <v>0</v>
      </c>
      <c r="U868" t="s">
        <v>1593</v>
      </c>
    </row>
    <row r="869" spans="1:21" x14ac:dyDescent="0.25">
      <c r="H869" t="s">
        <v>1597</v>
      </c>
    </row>
    <row r="870" spans="1:21" x14ac:dyDescent="0.25">
      <c r="A870">
        <v>432</v>
      </c>
      <c r="B870">
        <v>1572</v>
      </c>
      <c r="C870" t="s">
        <v>1598</v>
      </c>
      <c r="D870" t="s">
        <v>23</v>
      </c>
      <c r="E870" t="s">
        <v>1599</v>
      </c>
      <c r="F870" t="s">
        <v>1600</v>
      </c>
      <c r="G870" t="str">
        <f>"00054334"</f>
        <v>00054334</v>
      </c>
      <c r="H870" t="s">
        <v>1593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T870">
        <v>0</v>
      </c>
      <c r="U870" t="s">
        <v>1593</v>
      </c>
    </row>
    <row r="871" spans="1:21" x14ac:dyDescent="0.25">
      <c r="H871" t="s">
        <v>1601</v>
      </c>
    </row>
    <row r="872" spans="1:21" x14ac:dyDescent="0.25">
      <c r="A872">
        <v>433</v>
      </c>
      <c r="B872">
        <v>1995</v>
      </c>
      <c r="C872" t="s">
        <v>1602</v>
      </c>
      <c r="D872" t="s">
        <v>199</v>
      </c>
      <c r="E872" t="s">
        <v>150</v>
      </c>
      <c r="F872" t="s">
        <v>1603</v>
      </c>
      <c r="G872" t="str">
        <f>"201511025312"</f>
        <v>201511025312</v>
      </c>
      <c r="H872" t="s">
        <v>1593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T872">
        <v>0</v>
      </c>
      <c r="U872" t="s">
        <v>1593</v>
      </c>
    </row>
    <row r="873" spans="1:21" x14ac:dyDescent="0.25">
      <c r="H873" t="s">
        <v>1604</v>
      </c>
    </row>
    <row r="874" spans="1:21" x14ac:dyDescent="0.25">
      <c r="A874">
        <v>434</v>
      </c>
      <c r="B874">
        <v>9123</v>
      </c>
      <c r="C874" t="s">
        <v>1169</v>
      </c>
      <c r="D874" t="s">
        <v>113</v>
      </c>
      <c r="E874" t="s">
        <v>114</v>
      </c>
      <c r="F874" t="s">
        <v>1605</v>
      </c>
      <c r="G874" t="str">
        <f>"00096466"</f>
        <v>00096466</v>
      </c>
      <c r="H874" t="s">
        <v>1593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T874">
        <v>0</v>
      </c>
      <c r="U874" t="s">
        <v>1593</v>
      </c>
    </row>
    <row r="875" spans="1:21" x14ac:dyDescent="0.25">
      <c r="H875" t="s">
        <v>1606</v>
      </c>
    </row>
    <row r="876" spans="1:21" x14ac:dyDescent="0.25">
      <c r="A876">
        <v>435</v>
      </c>
      <c r="B876">
        <v>6783</v>
      </c>
      <c r="C876" t="s">
        <v>1607</v>
      </c>
      <c r="D876" t="s">
        <v>43</v>
      </c>
      <c r="E876" t="s">
        <v>475</v>
      </c>
      <c r="F876" t="s">
        <v>1608</v>
      </c>
      <c r="G876" t="str">
        <f>"00022838"</f>
        <v>00022838</v>
      </c>
      <c r="H876" t="s">
        <v>1609</v>
      </c>
      <c r="I876">
        <v>0</v>
      </c>
      <c r="J876">
        <v>30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T876">
        <v>0</v>
      </c>
      <c r="U876" t="s">
        <v>1610</v>
      </c>
    </row>
    <row r="877" spans="1:21" x14ac:dyDescent="0.25">
      <c r="H877" t="s">
        <v>1007</v>
      </c>
    </row>
    <row r="878" spans="1:21" x14ac:dyDescent="0.25">
      <c r="A878">
        <v>436</v>
      </c>
      <c r="B878">
        <v>7196</v>
      </c>
      <c r="C878" t="s">
        <v>1611</v>
      </c>
      <c r="D878" t="s">
        <v>23</v>
      </c>
      <c r="E878" t="s">
        <v>1612</v>
      </c>
      <c r="F878" t="s">
        <v>1613</v>
      </c>
      <c r="G878" t="str">
        <f>"201103000332"</f>
        <v>201103000332</v>
      </c>
      <c r="H878" t="s">
        <v>1609</v>
      </c>
      <c r="I878">
        <v>0</v>
      </c>
      <c r="J878">
        <v>30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T878">
        <v>1</v>
      </c>
      <c r="U878" t="s">
        <v>1610</v>
      </c>
    </row>
    <row r="879" spans="1:21" x14ac:dyDescent="0.25">
      <c r="H879" t="s">
        <v>1614</v>
      </c>
    </row>
    <row r="880" spans="1:21" x14ac:dyDescent="0.25">
      <c r="A880">
        <v>437</v>
      </c>
      <c r="B880">
        <v>8853</v>
      </c>
      <c r="C880" t="s">
        <v>1615</v>
      </c>
      <c r="D880" t="s">
        <v>934</v>
      </c>
      <c r="E880" t="s">
        <v>15</v>
      </c>
      <c r="F880" t="s">
        <v>1616</v>
      </c>
      <c r="G880" t="str">
        <f>"201511040723"</f>
        <v>201511040723</v>
      </c>
      <c r="H880">
        <v>913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T880">
        <v>0</v>
      </c>
      <c r="U880">
        <v>913</v>
      </c>
    </row>
    <row r="881" spans="1:21" x14ac:dyDescent="0.25">
      <c r="H881" t="s">
        <v>1617</v>
      </c>
    </row>
    <row r="882" spans="1:21" x14ac:dyDescent="0.25">
      <c r="A882">
        <v>438</v>
      </c>
      <c r="B882">
        <v>1528</v>
      </c>
      <c r="C882" t="s">
        <v>1618</v>
      </c>
      <c r="D882" t="s">
        <v>240</v>
      </c>
      <c r="E882" t="s">
        <v>207</v>
      </c>
      <c r="F882" t="s">
        <v>1619</v>
      </c>
      <c r="G882" t="str">
        <f>"201101000028"</f>
        <v>201101000028</v>
      </c>
      <c r="H882" t="s">
        <v>1620</v>
      </c>
      <c r="I882">
        <v>150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T882">
        <v>1</v>
      </c>
      <c r="U882" t="s">
        <v>1621</v>
      </c>
    </row>
    <row r="883" spans="1:21" x14ac:dyDescent="0.25">
      <c r="H883" t="s">
        <v>1622</v>
      </c>
    </row>
    <row r="884" spans="1:21" x14ac:dyDescent="0.25">
      <c r="A884">
        <v>439</v>
      </c>
      <c r="B884">
        <v>3420</v>
      </c>
      <c r="C884" t="s">
        <v>1623</v>
      </c>
      <c r="D884" t="s">
        <v>1624</v>
      </c>
      <c r="E884" t="s">
        <v>350</v>
      </c>
      <c r="F884" t="s">
        <v>1625</v>
      </c>
      <c r="G884" t="str">
        <f>"200904000292"</f>
        <v>200904000292</v>
      </c>
      <c r="H884">
        <v>880</v>
      </c>
      <c r="I884">
        <v>0</v>
      </c>
      <c r="J884">
        <v>30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T884">
        <v>0</v>
      </c>
      <c r="U884">
        <v>910</v>
      </c>
    </row>
    <row r="885" spans="1:21" x14ac:dyDescent="0.25">
      <c r="H885" t="s">
        <v>1626</v>
      </c>
    </row>
    <row r="886" spans="1:21" x14ac:dyDescent="0.25">
      <c r="A886">
        <v>440</v>
      </c>
      <c r="B886">
        <v>3834</v>
      </c>
      <c r="C886" t="s">
        <v>1627</v>
      </c>
      <c r="D886" t="s">
        <v>658</v>
      </c>
      <c r="E886" t="s">
        <v>43</v>
      </c>
      <c r="F886" t="s">
        <v>1628</v>
      </c>
      <c r="G886" t="str">
        <f>"201511036988"</f>
        <v>201511036988</v>
      </c>
      <c r="H886">
        <v>880</v>
      </c>
      <c r="I886">
        <v>0</v>
      </c>
      <c r="J886">
        <v>30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T886">
        <v>0</v>
      </c>
      <c r="U886">
        <v>910</v>
      </c>
    </row>
    <row r="887" spans="1:21" x14ac:dyDescent="0.25">
      <c r="H887" t="s">
        <v>1629</v>
      </c>
    </row>
    <row r="888" spans="1:21" x14ac:dyDescent="0.25">
      <c r="A888">
        <v>441</v>
      </c>
      <c r="B888">
        <v>273</v>
      </c>
      <c r="C888" t="s">
        <v>1630</v>
      </c>
      <c r="D888" t="s">
        <v>178</v>
      </c>
      <c r="E888" t="s">
        <v>212</v>
      </c>
      <c r="F888" t="s">
        <v>1631</v>
      </c>
      <c r="G888" t="str">
        <f>"201510003865"</f>
        <v>201510003865</v>
      </c>
      <c r="H888">
        <v>880</v>
      </c>
      <c r="I888">
        <v>0</v>
      </c>
      <c r="J888">
        <v>30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T888">
        <v>0</v>
      </c>
      <c r="U888">
        <v>910</v>
      </c>
    </row>
    <row r="889" spans="1:21" x14ac:dyDescent="0.25">
      <c r="H889" t="s">
        <v>1632</v>
      </c>
    </row>
    <row r="890" spans="1:21" x14ac:dyDescent="0.25">
      <c r="A890">
        <v>442</v>
      </c>
      <c r="B890">
        <v>2454</v>
      </c>
      <c r="C890" t="s">
        <v>1633</v>
      </c>
      <c r="D890" t="s">
        <v>1634</v>
      </c>
      <c r="E890" t="s">
        <v>19</v>
      </c>
      <c r="F890" t="s">
        <v>1635</v>
      </c>
      <c r="G890" t="str">
        <f>"00036292"</f>
        <v>00036292</v>
      </c>
      <c r="H890">
        <v>880</v>
      </c>
      <c r="I890">
        <v>0</v>
      </c>
      <c r="J890">
        <v>30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T890">
        <v>0</v>
      </c>
      <c r="U890">
        <v>910</v>
      </c>
    </row>
    <row r="891" spans="1:21" x14ac:dyDescent="0.25">
      <c r="H891" t="s">
        <v>1636</v>
      </c>
    </row>
    <row r="892" spans="1:21" x14ac:dyDescent="0.25">
      <c r="A892">
        <v>443</v>
      </c>
      <c r="B892">
        <v>1661</v>
      </c>
      <c r="C892" t="s">
        <v>1637</v>
      </c>
      <c r="D892" t="s">
        <v>1638</v>
      </c>
      <c r="E892" t="s">
        <v>114</v>
      </c>
      <c r="F892" t="s">
        <v>1639</v>
      </c>
      <c r="G892" t="str">
        <f>"201511025110"</f>
        <v>201511025110</v>
      </c>
      <c r="H892">
        <v>880</v>
      </c>
      <c r="I892">
        <v>0</v>
      </c>
      <c r="J892">
        <v>30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T892">
        <v>1</v>
      </c>
      <c r="U892">
        <v>910</v>
      </c>
    </row>
    <row r="893" spans="1:21" x14ac:dyDescent="0.25">
      <c r="H893" t="s">
        <v>1640</v>
      </c>
    </row>
    <row r="894" spans="1:21" x14ac:dyDescent="0.25">
      <c r="A894">
        <v>444</v>
      </c>
      <c r="B894">
        <v>6691</v>
      </c>
      <c r="C894" t="s">
        <v>1641</v>
      </c>
      <c r="D894" t="s">
        <v>203</v>
      </c>
      <c r="E894" t="s">
        <v>19</v>
      </c>
      <c r="F894" t="s">
        <v>1642</v>
      </c>
      <c r="G894" t="str">
        <f>"201511040536"</f>
        <v>201511040536</v>
      </c>
      <c r="H894">
        <v>880</v>
      </c>
      <c r="I894">
        <v>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T894">
        <v>0</v>
      </c>
      <c r="U894">
        <v>910</v>
      </c>
    </row>
    <row r="895" spans="1:21" x14ac:dyDescent="0.25">
      <c r="H895" t="s">
        <v>1643</v>
      </c>
    </row>
    <row r="896" spans="1:21" x14ac:dyDescent="0.25">
      <c r="A896">
        <v>445</v>
      </c>
      <c r="B896">
        <v>5281</v>
      </c>
      <c r="C896" t="s">
        <v>1644</v>
      </c>
      <c r="D896" t="s">
        <v>194</v>
      </c>
      <c r="E896" t="s">
        <v>15</v>
      </c>
      <c r="F896" t="s">
        <v>1645</v>
      </c>
      <c r="G896" t="str">
        <f>"00029612"</f>
        <v>00029612</v>
      </c>
      <c r="H896">
        <v>880</v>
      </c>
      <c r="I896">
        <v>0</v>
      </c>
      <c r="J896">
        <v>30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T896">
        <v>0</v>
      </c>
      <c r="U896">
        <v>910</v>
      </c>
    </row>
    <row r="897" spans="1:21" x14ac:dyDescent="0.25">
      <c r="H897" t="s">
        <v>1646</v>
      </c>
    </row>
    <row r="898" spans="1:21" x14ac:dyDescent="0.25">
      <c r="A898">
        <v>446</v>
      </c>
      <c r="B898">
        <v>2705</v>
      </c>
      <c r="C898" t="s">
        <v>1647</v>
      </c>
      <c r="D898" t="s">
        <v>178</v>
      </c>
      <c r="E898" t="s">
        <v>140</v>
      </c>
      <c r="F898" t="s">
        <v>1648</v>
      </c>
      <c r="G898" t="str">
        <f>"201511040678"</f>
        <v>201511040678</v>
      </c>
      <c r="H898">
        <v>880</v>
      </c>
      <c r="I898">
        <v>0</v>
      </c>
      <c r="J898">
        <v>30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T898">
        <v>0</v>
      </c>
      <c r="U898">
        <v>910</v>
      </c>
    </row>
    <row r="899" spans="1:21" x14ac:dyDescent="0.25">
      <c r="H899" t="s">
        <v>1649</v>
      </c>
    </row>
    <row r="900" spans="1:21" x14ac:dyDescent="0.25">
      <c r="A900">
        <v>447</v>
      </c>
      <c r="B900">
        <v>4526</v>
      </c>
      <c r="C900" t="s">
        <v>1650</v>
      </c>
      <c r="D900" t="s">
        <v>1157</v>
      </c>
      <c r="E900" t="s">
        <v>1651</v>
      </c>
      <c r="F900" t="s">
        <v>1652</v>
      </c>
      <c r="G900" t="str">
        <f>"201512001029"</f>
        <v>201512001029</v>
      </c>
      <c r="H900">
        <v>880</v>
      </c>
      <c r="I900">
        <v>0</v>
      </c>
      <c r="J900">
        <v>30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T900">
        <v>0</v>
      </c>
      <c r="U900">
        <v>910</v>
      </c>
    </row>
    <row r="901" spans="1:21" x14ac:dyDescent="0.25">
      <c r="H901" t="s">
        <v>1653</v>
      </c>
    </row>
    <row r="902" spans="1:21" x14ac:dyDescent="0.25">
      <c r="A902">
        <v>448</v>
      </c>
      <c r="B902">
        <v>5183</v>
      </c>
      <c r="C902" t="s">
        <v>1654</v>
      </c>
      <c r="D902" t="s">
        <v>986</v>
      </c>
      <c r="E902" t="s">
        <v>712</v>
      </c>
      <c r="F902" t="s">
        <v>1655</v>
      </c>
      <c r="G902" t="str">
        <f>"201511026008"</f>
        <v>201511026008</v>
      </c>
      <c r="H902">
        <v>880</v>
      </c>
      <c r="I902">
        <v>0</v>
      </c>
      <c r="J902">
        <v>30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T902">
        <v>0</v>
      </c>
      <c r="U902">
        <v>910</v>
      </c>
    </row>
    <row r="903" spans="1:21" x14ac:dyDescent="0.25">
      <c r="H903" t="s">
        <v>1656</v>
      </c>
    </row>
    <row r="904" spans="1:21" x14ac:dyDescent="0.25">
      <c r="A904">
        <v>449</v>
      </c>
      <c r="B904">
        <v>402</v>
      </c>
      <c r="C904" t="s">
        <v>1657</v>
      </c>
      <c r="D904" t="s">
        <v>642</v>
      </c>
      <c r="E904" t="s">
        <v>162</v>
      </c>
      <c r="F904" t="s">
        <v>1658</v>
      </c>
      <c r="G904" t="str">
        <f>"00037239"</f>
        <v>00037239</v>
      </c>
      <c r="H904">
        <v>880</v>
      </c>
      <c r="I904">
        <v>0</v>
      </c>
      <c r="J904">
        <v>30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T904">
        <v>0</v>
      </c>
      <c r="U904">
        <v>910</v>
      </c>
    </row>
    <row r="905" spans="1:21" x14ac:dyDescent="0.25">
      <c r="H905" t="s">
        <v>1659</v>
      </c>
    </row>
    <row r="906" spans="1:21" x14ac:dyDescent="0.25">
      <c r="A906">
        <v>450</v>
      </c>
      <c r="B906">
        <v>4018</v>
      </c>
      <c r="C906" t="s">
        <v>1660</v>
      </c>
      <c r="D906" t="s">
        <v>345</v>
      </c>
      <c r="E906" t="s">
        <v>15</v>
      </c>
      <c r="F906" t="s">
        <v>1661</v>
      </c>
      <c r="G906" t="str">
        <f>"201511031122"</f>
        <v>201511031122</v>
      </c>
      <c r="H906">
        <v>880</v>
      </c>
      <c r="I906">
        <v>0</v>
      </c>
      <c r="J906">
        <v>30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T906">
        <v>0</v>
      </c>
      <c r="U906">
        <v>910</v>
      </c>
    </row>
    <row r="907" spans="1:21" x14ac:dyDescent="0.25">
      <c r="H907" t="s">
        <v>1662</v>
      </c>
    </row>
    <row r="908" spans="1:21" x14ac:dyDescent="0.25">
      <c r="A908">
        <v>451</v>
      </c>
      <c r="B908">
        <v>7605</v>
      </c>
      <c r="C908" t="s">
        <v>1663</v>
      </c>
      <c r="D908" t="s">
        <v>1183</v>
      </c>
      <c r="E908" t="s">
        <v>199</v>
      </c>
      <c r="F908" t="s">
        <v>1664</v>
      </c>
      <c r="G908" t="str">
        <f>"201511040803"</f>
        <v>201511040803</v>
      </c>
      <c r="H908" t="s">
        <v>1665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T908">
        <v>0</v>
      </c>
      <c r="U908" t="s">
        <v>1665</v>
      </c>
    </row>
    <row r="909" spans="1:21" x14ac:dyDescent="0.25">
      <c r="H909" t="s">
        <v>1666</v>
      </c>
    </row>
    <row r="910" spans="1:21" x14ac:dyDescent="0.25">
      <c r="A910">
        <v>452</v>
      </c>
      <c r="B910">
        <v>7605</v>
      </c>
      <c r="C910" t="s">
        <v>1663</v>
      </c>
      <c r="D910" t="s">
        <v>1183</v>
      </c>
      <c r="E910" t="s">
        <v>199</v>
      </c>
      <c r="F910" t="s">
        <v>1664</v>
      </c>
      <c r="G910" t="str">
        <f>"201511040803"</f>
        <v>201511040803</v>
      </c>
      <c r="H910" t="s">
        <v>1665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6</v>
      </c>
      <c r="S910">
        <v>906</v>
      </c>
      <c r="T910">
        <v>0</v>
      </c>
      <c r="U910" t="s">
        <v>1665</v>
      </c>
    </row>
    <row r="911" spans="1:21" x14ac:dyDescent="0.25">
      <c r="H911" t="s">
        <v>1666</v>
      </c>
    </row>
    <row r="912" spans="1:21" x14ac:dyDescent="0.25">
      <c r="A912">
        <v>453</v>
      </c>
      <c r="B912">
        <v>1113</v>
      </c>
      <c r="C912" t="s">
        <v>1667</v>
      </c>
      <c r="D912" t="s">
        <v>1668</v>
      </c>
      <c r="E912" t="s">
        <v>1669</v>
      </c>
      <c r="F912" t="s">
        <v>1670</v>
      </c>
      <c r="G912" t="str">
        <f>"201511030124"</f>
        <v>201511030124</v>
      </c>
      <c r="H912" t="s">
        <v>1665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T912">
        <v>0</v>
      </c>
      <c r="U912" t="s">
        <v>1665</v>
      </c>
    </row>
    <row r="913" spans="1:21" x14ac:dyDescent="0.25">
      <c r="H913" t="s">
        <v>1671</v>
      </c>
    </row>
    <row r="914" spans="1:21" x14ac:dyDescent="0.25">
      <c r="A914">
        <v>454</v>
      </c>
      <c r="B914">
        <v>3943</v>
      </c>
      <c r="C914" t="s">
        <v>1672</v>
      </c>
      <c r="D914" t="s">
        <v>55</v>
      </c>
      <c r="E914" t="s">
        <v>1673</v>
      </c>
      <c r="F914" t="s">
        <v>1674</v>
      </c>
      <c r="G914" t="str">
        <f>"00046909"</f>
        <v>00046909</v>
      </c>
      <c r="H914" t="s">
        <v>1665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T914">
        <v>0</v>
      </c>
      <c r="U914" t="s">
        <v>1665</v>
      </c>
    </row>
    <row r="915" spans="1:21" x14ac:dyDescent="0.25">
      <c r="H915">
        <v>932</v>
      </c>
    </row>
    <row r="916" spans="1:21" x14ac:dyDescent="0.25">
      <c r="A916">
        <v>455</v>
      </c>
      <c r="B916">
        <v>8358</v>
      </c>
      <c r="C916" t="s">
        <v>1675</v>
      </c>
      <c r="D916" t="s">
        <v>23</v>
      </c>
      <c r="E916" t="s">
        <v>79</v>
      </c>
      <c r="F916" t="s">
        <v>1676</v>
      </c>
      <c r="G916" t="str">
        <f>"201511032254"</f>
        <v>201511032254</v>
      </c>
      <c r="H916" t="s">
        <v>654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T916">
        <v>0</v>
      </c>
      <c r="U916" t="s">
        <v>654</v>
      </c>
    </row>
    <row r="917" spans="1:21" x14ac:dyDescent="0.25">
      <c r="H917" t="s">
        <v>1677</v>
      </c>
    </row>
    <row r="918" spans="1:21" x14ac:dyDescent="0.25">
      <c r="A918">
        <v>456</v>
      </c>
      <c r="B918">
        <v>634</v>
      </c>
      <c r="C918" t="s">
        <v>1678</v>
      </c>
      <c r="D918" t="s">
        <v>488</v>
      </c>
      <c r="E918" t="s">
        <v>1679</v>
      </c>
      <c r="F918" t="s">
        <v>1680</v>
      </c>
      <c r="G918" t="str">
        <f>"201511035403"</f>
        <v>201511035403</v>
      </c>
      <c r="H918" t="s">
        <v>654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T918">
        <v>0</v>
      </c>
      <c r="U918" t="s">
        <v>654</v>
      </c>
    </row>
    <row r="919" spans="1:21" x14ac:dyDescent="0.25">
      <c r="H919" t="s">
        <v>1681</v>
      </c>
    </row>
    <row r="920" spans="1:21" x14ac:dyDescent="0.25">
      <c r="A920">
        <v>457</v>
      </c>
      <c r="B920">
        <v>1287</v>
      </c>
      <c r="C920" t="s">
        <v>1682</v>
      </c>
      <c r="D920" t="s">
        <v>857</v>
      </c>
      <c r="E920" t="s">
        <v>33</v>
      </c>
      <c r="F920" t="s">
        <v>1683</v>
      </c>
      <c r="G920" t="str">
        <f>"201511026246"</f>
        <v>201511026246</v>
      </c>
      <c r="H920" t="s">
        <v>654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T920">
        <v>0</v>
      </c>
      <c r="U920" t="s">
        <v>654</v>
      </c>
    </row>
    <row r="921" spans="1:21" x14ac:dyDescent="0.25">
      <c r="H921" t="s">
        <v>1684</v>
      </c>
    </row>
    <row r="922" spans="1:21" x14ac:dyDescent="0.25">
      <c r="A922">
        <v>458</v>
      </c>
      <c r="B922">
        <v>5382</v>
      </c>
      <c r="C922" t="s">
        <v>1685</v>
      </c>
      <c r="D922" t="s">
        <v>15</v>
      </c>
      <c r="E922" t="s">
        <v>753</v>
      </c>
      <c r="F922" t="s">
        <v>1686</v>
      </c>
      <c r="G922" t="str">
        <f>"201511039252"</f>
        <v>201511039252</v>
      </c>
      <c r="H922" t="s">
        <v>683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T922">
        <v>0</v>
      </c>
      <c r="U922" t="s">
        <v>683</v>
      </c>
    </row>
    <row r="923" spans="1:21" x14ac:dyDescent="0.25">
      <c r="H923" t="s">
        <v>1687</v>
      </c>
    </row>
    <row r="924" spans="1:21" x14ac:dyDescent="0.25">
      <c r="A924">
        <v>459</v>
      </c>
      <c r="B924">
        <v>6569</v>
      </c>
      <c r="C924" t="s">
        <v>1688</v>
      </c>
      <c r="D924" t="s">
        <v>72</v>
      </c>
      <c r="E924" t="s">
        <v>212</v>
      </c>
      <c r="F924" t="s">
        <v>1689</v>
      </c>
      <c r="G924" t="str">
        <f>"201504001679"</f>
        <v>201504001679</v>
      </c>
      <c r="H924" t="s">
        <v>683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T924">
        <v>0</v>
      </c>
      <c r="U924" t="s">
        <v>683</v>
      </c>
    </row>
    <row r="925" spans="1:21" x14ac:dyDescent="0.25">
      <c r="H925" t="s">
        <v>1690</v>
      </c>
    </row>
    <row r="926" spans="1:21" x14ac:dyDescent="0.25">
      <c r="A926">
        <v>460</v>
      </c>
      <c r="B926">
        <v>1354</v>
      </c>
      <c r="C926" t="s">
        <v>1691</v>
      </c>
      <c r="D926" t="s">
        <v>23</v>
      </c>
      <c r="E926" t="s">
        <v>19</v>
      </c>
      <c r="F926" t="s">
        <v>1692</v>
      </c>
      <c r="G926" t="str">
        <f>"201511004838"</f>
        <v>201511004838</v>
      </c>
      <c r="H926" t="s">
        <v>683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T926">
        <v>1</v>
      </c>
      <c r="U926" t="s">
        <v>683</v>
      </c>
    </row>
    <row r="927" spans="1:21" x14ac:dyDescent="0.25">
      <c r="H927" t="s">
        <v>111</v>
      </c>
    </row>
    <row r="928" spans="1:21" x14ac:dyDescent="0.25">
      <c r="A928">
        <v>461</v>
      </c>
      <c r="B928">
        <v>8664</v>
      </c>
      <c r="C928" t="s">
        <v>1693</v>
      </c>
      <c r="D928" t="s">
        <v>174</v>
      </c>
      <c r="E928" t="s">
        <v>15</v>
      </c>
      <c r="F928" t="s">
        <v>1694</v>
      </c>
      <c r="G928" t="str">
        <f>"201511024474"</f>
        <v>201511024474</v>
      </c>
      <c r="H928">
        <v>902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T928">
        <v>2</v>
      </c>
      <c r="U928">
        <v>902</v>
      </c>
    </row>
    <row r="929" spans="1:21" x14ac:dyDescent="0.25">
      <c r="H929" t="s">
        <v>1695</v>
      </c>
    </row>
    <row r="930" spans="1:21" x14ac:dyDescent="0.25">
      <c r="A930">
        <v>462</v>
      </c>
      <c r="B930">
        <v>2655</v>
      </c>
      <c r="C930" t="s">
        <v>1696</v>
      </c>
      <c r="D930" t="s">
        <v>124</v>
      </c>
      <c r="E930" t="s">
        <v>174</v>
      </c>
      <c r="F930" t="s">
        <v>1697</v>
      </c>
      <c r="G930" t="str">
        <f>"201511037751"</f>
        <v>201511037751</v>
      </c>
      <c r="H930">
        <v>902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T930">
        <v>0</v>
      </c>
      <c r="U930">
        <v>902</v>
      </c>
    </row>
    <row r="931" spans="1:21" x14ac:dyDescent="0.25">
      <c r="H931" t="s">
        <v>1698</v>
      </c>
    </row>
    <row r="932" spans="1:21" x14ac:dyDescent="0.25">
      <c r="A932">
        <v>463</v>
      </c>
      <c r="B932">
        <v>1508</v>
      </c>
      <c r="C932" t="s">
        <v>1699</v>
      </c>
      <c r="D932" t="s">
        <v>194</v>
      </c>
      <c r="E932" t="s">
        <v>15</v>
      </c>
      <c r="F932" t="s">
        <v>1700</v>
      </c>
      <c r="G932" t="str">
        <f>"00022810"</f>
        <v>00022810</v>
      </c>
      <c r="H932" t="s">
        <v>1701</v>
      </c>
      <c r="I932">
        <v>0</v>
      </c>
      <c r="J932">
        <v>70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T932">
        <v>0</v>
      </c>
      <c r="U932" t="s">
        <v>1702</v>
      </c>
    </row>
    <row r="933" spans="1:21" x14ac:dyDescent="0.25">
      <c r="H933" t="s">
        <v>1703</v>
      </c>
    </row>
    <row r="934" spans="1:21" x14ac:dyDescent="0.25">
      <c r="A934">
        <v>464</v>
      </c>
      <c r="B934">
        <v>10177</v>
      </c>
      <c r="C934" t="s">
        <v>1704</v>
      </c>
      <c r="D934" t="s">
        <v>417</v>
      </c>
      <c r="E934" t="s">
        <v>199</v>
      </c>
      <c r="F934" t="s">
        <v>1705</v>
      </c>
      <c r="G934" t="str">
        <f>"201511030569"</f>
        <v>201511030569</v>
      </c>
      <c r="H934" t="s">
        <v>1706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T934">
        <v>0</v>
      </c>
      <c r="U934" t="s">
        <v>1706</v>
      </c>
    </row>
    <row r="935" spans="1:21" x14ac:dyDescent="0.25">
      <c r="H935" t="s">
        <v>1707</v>
      </c>
    </row>
    <row r="936" spans="1:21" x14ac:dyDescent="0.25">
      <c r="A936">
        <v>465</v>
      </c>
      <c r="B936">
        <v>9726</v>
      </c>
      <c r="C936" t="s">
        <v>1708</v>
      </c>
      <c r="D936" t="s">
        <v>174</v>
      </c>
      <c r="E936" t="s">
        <v>167</v>
      </c>
      <c r="F936" t="s">
        <v>1709</v>
      </c>
      <c r="G936" t="str">
        <f>"201511019212"</f>
        <v>201511019212</v>
      </c>
      <c r="H936" t="s">
        <v>1706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T936">
        <v>0</v>
      </c>
      <c r="U936" t="s">
        <v>1706</v>
      </c>
    </row>
    <row r="937" spans="1:21" x14ac:dyDescent="0.25">
      <c r="H937" t="s">
        <v>1710</v>
      </c>
    </row>
    <row r="938" spans="1:21" x14ac:dyDescent="0.25">
      <c r="A938">
        <v>466</v>
      </c>
      <c r="B938">
        <v>9997</v>
      </c>
      <c r="C938" t="s">
        <v>1711</v>
      </c>
      <c r="D938" t="s">
        <v>178</v>
      </c>
      <c r="E938" t="s">
        <v>1712</v>
      </c>
      <c r="F938" t="s">
        <v>1713</v>
      </c>
      <c r="G938" t="str">
        <f>"201511042663"</f>
        <v>201511042663</v>
      </c>
      <c r="H938" t="s">
        <v>1706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T938">
        <v>0</v>
      </c>
      <c r="U938" t="s">
        <v>1706</v>
      </c>
    </row>
    <row r="939" spans="1:21" x14ac:dyDescent="0.25">
      <c r="H939" t="s">
        <v>1714</v>
      </c>
    </row>
    <row r="940" spans="1:21" x14ac:dyDescent="0.25">
      <c r="A940">
        <v>467</v>
      </c>
      <c r="B940">
        <v>9058</v>
      </c>
      <c r="C940" t="s">
        <v>1715</v>
      </c>
      <c r="D940" t="s">
        <v>1716</v>
      </c>
      <c r="E940" t="s">
        <v>174</v>
      </c>
      <c r="F940" t="s">
        <v>1717</v>
      </c>
      <c r="G940" t="str">
        <f>"00102372"</f>
        <v>00102372</v>
      </c>
      <c r="H940" t="s">
        <v>1706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T940">
        <v>1</v>
      </c>
      <c r="U940" t="s">
        <v>1706</v>
      </c>
    </row>
    <row r="941" spans="1:21" x14ac:dyDescent="0.25">
      <c r="H941" t="s">
        <v>1718</v>
      </c>
    </row>
    <row r="942" spans="1:21" x14ac:dyDescent="0.25">
      <c r="A942">
        <v>468</v>
      </c>
      <c r="B942">
        <v>2013</v>
      </c>
      <c r="C942" t="s">
        <v>1719</v>
      </c>
      <c r="D942" t="s">
        <v>89</v>
      </c>
      <c r="E942" t="s">
        <v>19</v>
      </c>
      <c r="F942" t="s">
        <v>1720</v>
      </c>
      <c r="G942" t="str">
        <f>"201406005784"</f>
        <v>201406005784</v>
      </c>
      <c r="H942" t="s">
        <v>1721</v>
      </c>
      <c r="I942">
        <v>150</v>
      </c>
      <c r="J942">
        <v>0</v>
      </c>
      <c r="K942">
        <v>0</v>
      </c>
      <c r="L942">
        <v>0</v>
      </c>
      <c r="M942">
        <v>30</v>
      </c>
      <c r="N942">
        <v>0</v>
      </c>
      <c r="O942">
        <v>0</v>
      </c>
      <c r="P942">
        <v>0</v>
      </c>
      <c r="Q942">
        <v>0</v>
      </c>
      <c r="T942">
        <v>0</v>
      </c>
      <c r="U942" t="s">
        <v>1722</v>
      </c>
    </row>
    <row r="943" spans="1:21" x14ac:dyDescent="0.25">
      <c r="H943" t="s">
        <v>1723</v>
      </c>
    </row>
    <row r="944" spans="1:21" x14ac:dyDescent="0.25">
      <c r="A944">
        <v>469</v>
      </c>
      <c r="B944">
        <v>8336</v>
      </c>
      <c r="C944" t="s">
        <v>1724</v>
      </c>
      <c r="D944" t="s">
        <v>59</v>
      </c>
      <c r="E944" t="s">
        <v>15</v>
      </c>
      <c r="F944" t="s">
        <v>1725</v>
      </c>
      <c r="G944" t="str">
        <f>"201511012015"</f>
        <v>201511012015</v>
      </c>
      <c r="H944" t="s">
        <v>1726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T944">
        <v>2</v>
      </c>
      <c r="U944" t="s">
        <v>1726</v>
      </c>
    </row>
    <row r="945" spans="1:21" x14ac:dyDescent="0.25">
      <c r="H945" t="s">
        <v>1727</v>
      </c>
    </row>
    <row r="946" spans="1:21" x14ac:dyDescent="0.25">
      <c r="A946">
        <v>470</v>
      </c>
      <c r="B946">
        <v>297</v>
      </c>
      <c r="C946" t="s">
        <v>1728</v>
      </c>
      <c r="D946" t="s">
        <v>139</v>
      </c>
      <c r="E946" t="s">
        <v>19</v>
      </c>
      <c r="F946" t="s">
        <v>1729</v>
      </c>
      <c r="G946" t="str">
        <f>"00016753"</f>
        <v>00016753</v>
      </c>
      <c r="H946" t="s">
        <v>1730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6</v>
      </c>
      <c r="S946">
        <v>906</v>
      </c>
      <c r="T946">
        <v>0</v>
      </c>
      <c r="U946" t="s">
        <v>1730</v>
      </c>
    </row>
    <row r="947" spans="1:21" x14ac:dyDescent="0.25">
      <c r="H947" t="s">
        <v>1731</v>
      </c>
    </row>
    <row r="948" spans="1:21" x14ac:dyDescent="0.25">
      <c r="A948">
        <v>471</v>
      </c>
      <c r="B948">
        <v>297</v>
      </c>
      <c r="C948" t="s">
        <v>1728</v>
      </c>
      <c r="D948" t="s">
        <v>139</v>
      </c>
      <c r="E948" t="s">
        <v>19</v>
      </c>
      <c r="F948" t="s">
        <v>1729</v>
      </c>
      <c r="G948" t="str">
        <f>"00016753"</f>
        <v>00016753</v>
      </c>
      <c r="H948" t="s">
        <v>1730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T948">
        <v>0</v>
      </c>
      <c r="U948" t="s">
        <v>1730</v>
      </c>
    </row>
    <row r="949" spans="1:21" x14ac:dyDescent="0.25">
      <c r="H949" t="s">
        <v>1731</v>
      </c>
    </row>
    <row r="950" spans="1:21" x14ac:dyDescent="0.25">
      <c r="A950">
        <v>472</v>
      </c>
      <c r="B950">
        <v>4523</v>
      </c>
      <c r="C950" t="s">
        <v>1732</v>
      </c>
      <c r="D950" t="s">
        <v>488</v>
      </c>
      <c r="E950" t="s">
        <v>33</v>
      </c>
      <c r="F950" t="s">
        <v>1733</v>
      </c>
      <c r="G950" t="str">
        <f>"201510004706"</f>
        <v>201510004706</v>
      </c>
      <c r="H950">
        <v>825</v>
      </c>
      <c r="I950">
        <v>0</v>
      </c>
      <c r="J950">
        <v>70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T950">
        <v>2</v>
      </c>
      <c r="U950">
        <v>895</v>
      </c>
    </row>
    <row r="951" spans="1:21" x14ac:dyDescent="0.25">
      <c r="H951" t="s">
        <v>1734</v>
      </c>
    </row>
    <row r="952" spans="1:21" x14ac:dyDescent="0.25">
      <c r="A952">
        <v>473</v>
      </c>
      <c r="B952">
        <v>6548</v>
      </c>
      <c r="C952" t="s">
        <v>1735</v>
      </c>
      <c r="D952" t="s">
        <v>199</v>
      </c>
      <c r="E952" t="s">
        <v>114</v>
      </c>
      <c r="F952" t="s">
        <v>1736</v>
      </c>
      <c r="G952" t="str">
        <f>"00002305"</f>
        <v>00002305</v>
      </c>
      <c r="H952">
        <v>715</v>
      </c>
      <c r="I952">
        <v>150</v>
      </c>
      <c r="J952">
        <v>30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T952">
        <v>2</v>
      </c>
      <c r="U952">
        <v>895</v>
      </c>
    </row>
    <row r="953" spans="1:21" x14ac:dyDescent="0.25">
      <c r="H953" t="s">
        <v>1737</v>
      </c>
    </row>
    <row r="954" spans="1:21" x14ac:dyDescent="0.25">
      <c r="A954">
        <v>474</v>
      </c>
      <c r="B954">
        <v>2898</v>
      </c>
      <c r="C954" t="s">
        <v>1738</v>
      </c>
      <c r="D954" t="s">
        <v>195</v>
      </c>
      <c r="E954" t="s">
        <v>55</v>
      </c>
      <c r="F954" t="s">
        <v>1739</v>
      </c>
      <c r="G954" t="str">
        <f>"00022120"</f>
        <v>00022120</v>
      </c>
      <c r="H954" t="s">
        <v>1740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T954">
        <v>2</v>
      </c>
      <c r="U954" t="s">
        <v>1740</v>
      </c>
    </row>
    <row r="955" spans="1:21" x14ac:dyDescent="0.25">
      <c r="H955" t="s">
        <v>1741</v>
      </c>
    </row>
    <row r="956" spans="1:21" x14ac:dyDescent="0.25">
      <c r="A956">
        <v>475</v>
      </c>
      <c r="B956">
        <v>3821</v>
      </c>
      <c r="C956" t="s">
        <v>1742</v>
      </c>
      <c r="D956" t="s">
        <v>42</v>
      </c>
      <c r="E956" t="s">
        <v>1743</v>
      </c>
      <c r="F956" t="s">
        <v>1744</v>
      </c>
      <c r="G956" t="str">
        <f>"00041278"</f>
        <v>00041278</v>
      </c>
      <c r="H956" t="s">
        <v>1740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T956">
        <v>0</v>
      </c>
      <c r="U956" t="s">
        <v>1740</v>
      </c>
    </row>
    <row r="957" spans="1:21" x14ac:dyDescent="0.25">
      <c r="H957" t="s">
        <v>1745</v>
      </c>
    </row>
    <row r="958" spans="1:21" x14ac:dyDescent="0.25">
      <c r="A958">
        <v>476</v>
      </c>
      <c r="B958">
        <v>9547</v>
      </c>
      <c r="C958" t="s">
        <v>956</v>
      </c>
      <c r="D958" t="s">
        <v>345</v>
      </c>
      <c r="E958" t="s">
        <v>1183</v>
      </c>
      <c r="F958" t="s">
        <v>1746</v>
      </c>
      <c r="G958" t="str">
        <f>"201111000101"</f>
        <v>201111000101</v>
      </c>
      <c r="H958" t="s">
        <v>1747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T958">
        <v>0</v>
      </c>
      <c r="U958" t="s">
        <v>1747</v>
      </c>
    </row>
    <row r="959" spans="1:21" x14ac:dyDescent="0.25">
      <c r="H959" t="s">
        <v>1748</v>
      </c>
    </row>
    <row r="960" spans="1:21" x14ac:dyDescent="0.25">
      <c r="A960">
        <v>477</v>
      </c>
      <c r="B960">
        <v>1134</v>
      </c>
      <c r="C960" t="s">
        <v>1749</v>
      </c>
      <c r="D960" t="s">
        <v>59</v>
      </c>
      <c r="E960" t="s">
        <v>387</v>
      </c>
      <c r="F960" t="s">
        <v>1750</v>
      </c>
      <c r="G960" t="str">
        <f>"201511031487"</f>
        <v>201511031487</v>
      </c>
      <c r="H960">
        <v>891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T960">
        <v>0</v>
      </c>
      <c r="U960">
        <v>891</v>
      </c>
    </row>
    <row r="961" spans="1:21" x14ac:dyDescent="0.25">
      <c r="H961" t="s">
        <v>1751</v>
      </c>
    </row>
    <row r="962" spans="1:21" x14ac:dyDescent="0.25">
      <c r="A962">
        <v>478</v>
      </c>
      <c r="B962">
        <v>1134</v>
      </c>
      <c r="C962" t="s">
        <v>1749</v>
      </c>
      <c r="D962" t="s">
        <v>59</v>
      </c>
      <c r="E962" t="s">
        <v>387</v>
      </c>
      <c r="F962" t="s">
        <v>1750</v>
      </c>
      <c r="G962" t="str">
        <f>"201511031487"</f>
        <v>201511031487</v>
      </c>
      <c r="H962">
        <v>891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6</v>
      </c>
      <c r="S962">
        <v>932</v>
      </c>
      <c r="T962">
        <v>0</v>
      </c>
      <c r="U962">
        <v>891</v>
      </c>
    </row>
    <row r="963" spans="1:21" x14ac:dyDescent="0.25">
      <c r="H963" t="s">
        <v>1751</v>
      </c>
    </row>
    <row r="964" spans="1:21" x14ac:dyDescent="0.25">
      <c r="A964">
        <v>479</v>
      </c>
      <c r="B964">
        <v>5740</v>
      </c>
      <c r="C964" t="s">
        <v>1752</v>
      </c>
      <c r="D964" t="s">
        <v>15</v>
      </c>
      <c r="E964" t="s">
        <v>140</v>
      </c>
      <c r="F964" t="s">
        <v>1753</v>
      </c>
      <c r="G964" t="str">
        <f>"00087934"</f>
        <v>00087934</v>
      </c>
      <c r="H964">
        <v>891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T964">
        <v>0</v>
      </c>
      <c r="U964">
        <v>891</v>
      </c>
    </row>
    <row r="965" spans="1:21" x14ac:dyDescent="0.25">
      <c r="H965" t="s">
        <v>1754</v>
      </c>
    </row>
    <row r="966" spans="1:21" x14ac:dyDescent="0.25">
      <c r="A966">
        <v>480</v>
      </c>
      <c r="B966">
        <v>3663</v>
      </c>
      <c r="C966" t="s">
        <v>1755</v>
      </c>
      <c r="D966" t="s">
        <v>42</v>
      </c>
      <c r="E966" t="s">
        <v>114</v>
      </c>
      <c r="F966" t="s">
        <v>1756</v>
      </c>
      <c r="G966" t="str">
        <f>"00027899"</f>
        <v>00027899</v>
      </c>
      <c r="H966">
        <v>891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T966">
        <v>0</v>
      </c>
      <c r="U966">
        <v>891</v>
      </c>
    </row>
    <row r="967" spans="1:21" x14ac:dyDescent="0.25">
      <c r="H967" t="s">
        <v>1757</v>
      </c>
    </row>
    <row r="968" spans="1:21" x14ac:dyDescent="0.25">
      <c r="A968">
        <v>481</v>
      </c>
      <c r="B968">
        <v>4728</v>
      </c>
      <c r="C968" t="s">
        <v>1758</v>
      </c>
      <c r="D968" t="s">
        <v>1759</v>
      </c>
      <c r="E968" t="s">
        <v>114</v>
      </c>
      <c r="F968" t="s">
        <v>1760</v>
      </c>
      <c r="G968" t="str">
        <f>"201511027470"</f>
        <v>201511027470</v>
      </c>
      <c r="H968">
        <v>891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T968">
        <v>0</v>
      </c>
      <c r="U968">
        <v>891</v>
      </c>
    </row>
    <row r="969" spans="1:21" x14ac:dyDescent="0.25">
      <c r="H969" t="s">
        <v>1761</v>
      </c>
    </row>
    <row r="970" spans="1:21" x14ac:dyDescent="0.25">
      <c r="A970">
        <v>482</v>
      </c>
      <c r="B970">
        <v>4728</v>
      </c>
      <c r="C970" t="s">
        <v>1758</v>
      </c>
      <c r="D970" t="s">
        <v>1759</v>
      </c>
      <c r="E970" t="s">
        <v>114</v>
      </c>
      <c r="F970" t="s">
        <v>1760</v>
      </c>
      <c r="G970" t="str">
        <f>"201511027470"</f>
        <v>201511027470</v>
      </c>
      <c r="H970">
        <v>891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6</v>
      </c>
      <c r="S970">
        <v>932</v>
      </c>
      <c r="T970">
        <v>0</v>
      </c>
      <c r="U970">
        <v>891</v>
      </c>
    </row>
    <row r="971" spans="1:21" x14ac:dyDescent="0.25">
      <c r="H971" t="s">
        <v>1761</v>
      </c>
    </row>
    <row r="972" spans="1:21" x14ac:dyDescent="0.25">
      <c r="A972">
        <v>483</v>
      </c>
      <c r="B972">
        <v>2220</v>
      </c>
      <c r="C972" t="s">
        <v>1762</v>
      </c>
      <c r="D972" t="s">
        <v>154</v>
      </c>
      <c r="E972" t="s">
        <v>730</v>
      </c>
      <c r="F972" t="s">
        <v>1763</v>
      </c>
      <c r="G972" t="str">
        <f>"201511031862"</f>
        <v>201511031862</v>
      </c>
      <c r="H972" t="s">
        <v>800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T972">
        <v>2</v>
      </c>
      <c r="U972" t="s">
        <v>800</v>
      </c>
    </row>
    <row r="973" spans="1:21" x14ac:dyDescent="0.25">
      <c r="H973" t="s">
        <v>1764</v>
      </c>
    </row>
    <row r="974" spans="1:21" x14ac:dyDescent="0.25">
      <c r="A974">
        <v>484</v>
      </c>
      <c r="B974">
        <v>7674</v>
      </c>
      <c r="C974" t="s">
        <v>1765</v>
      </c>
      <c r="D974" t="s">
        <v>1766</v>
      </c>
      <c r="E974" t="s">
        <v>66</v>
      </c>
      <c r="F974" t="s">
        <v>1767</v>
      </c>
      <c r="G974" t="str">
        <f>"201511030294"</f>
        <v>201511030294</v>
      </c>
      <c r="H974" t="s">
        <v>800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T974">
        <v>0</v>
      </c>
      <c r="U974" t="s">
        <v>800</v>
      </c>
    </row>
    <row r="975" spans="1:21" x14ac:dyDescent="0.25">
      <c r="H975" t="s">
        <v>1768</v>
      </c>
    </row>
    <row r="976" spans="1:21" x14ac:dyDescent="0.25">
      <c r="A976">
        <v>485</v>
      </c>
      <c r="B976">
        <v>4077</v>
      </c>
      <c r="C976" t="s">
        <v>202</v>
      </c>
      <c r="D976" t="s">
        <v>1769</v>
      </c>
      <c r="E976" t="s">
        <v>73</v>
      </c>
      <c r="F976" t="s">
        <v>1770</v>
      </c>
      <c r="G976" t="str">
        <f>"00023733"</f>
        <v>00023733</v>
      </c>
      <c r="H976" t="s">
        <v>800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T976">
        <v>0</v>
      </c>
      <c r="U976" t="s">
        <v>800</v>
      </c>
    </row>
    <row r="977" spans="1:21" x14ac:dyDescent="0.25">
      <c r="H977" t="s">
        <v>1771</v>
      </c>
    </row>
    <row r="978" spans="1:21" x14ac:dyDescent="0.25">
      <c r="A978">
        <v>486</v>
      </c>
      <c r="B978">
        <v>7300</v>
      </c>
      <c r="C978" t="s">
        <v>1772</v>
      </c>
      <c r="D978" t="s">
        <v>124</v>
      </c>
      <c r="E978" t="s">
        <v>33</v>
      </c>
      <c r="F978" t="s">
        <v>1773</v>
      </c>
      <c r="G978" t="str">
        <f>"00031639"</f>
        <v>00031639</v>
      </c>
      <c r="H978" t="s">
        <v>1774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T978">
        <v>2</v>
      </c>
      <c r="U978" t="s">
        <v>1774</v>
      </c>
    </row>
    <row r="979" spans="1:21" x14ac:dyDescent="0.25">
      <c r="H979" t="s">
        <v>1775</v>
      </c>
    </row>
    <row r="980" spans="1:21" x14ac:dyDescent="0.25">
      <c r="A980">
        <v>487</v>
      </c>
      <c r="B980">
        <v>5003</v>
      </c>
      <c r="C980" t="s">
        <v>578</v>
      </c>
      <c r="D980" t="s">
        <v>1776</v>
      </c>
      <c r="E980" t="s">
        <v>114</v>
      </c>
      <c r="F980" t="s">
        <v>1777</v>
      </c>
      <c r="G980" t="str">
        <f>"201410012638"</f>
        <v>201410012638</v>
      </c>
      <c r="H980" t="s">
        <v>1778</v>
      </c>
      <c r="I980">
        <v>150</v>
      </c>
      <c r="J980">
        <v>50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T980">
        <v>0</v>
      </c>
      <c r="U980" t="s">
        <v>1779</v>
      </c>
    </row>
    <row r="981" spans="1:21" x14ac:dyDescent="0.25">
      <c r="H981" t="s">
        <v>1780</v>
      </c>
    </row>
    <row r="982" spans="1:21" x14ac:dyDescent="0.25">
      <c r="A982">
        <v>488</v>
      </c>
      <c r="B982">
        <v>5310</v>
      </c>
      <c r="C982" t="s">
        <v>1781</v>
      </c>
      <c r="D982" t="s">
        <v>345</v>
      </c>
      <c r="E982" t="s">
        <v>1782</v>
      </c>
      <c r="F982" t="s">
        <v>1783</v>
      </c>
      <c r="G982" t="str">
        <f>"200905000120"</f>
        <v>200905000120</v>
      </c>
      <c r="H982">
        <v>836</v>
      </c>
      <c r="I982">
        <v>0</v>
      </c>
      <c r="J982">
        <v>50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T982">
        <v>0</v>
      </c>
      <c r="U982">
        <v>886</v>
      </c>
    </row>
    <row r="983" spans="1:21" x14ac:dyDescent="0.25">
      <c r="H983" t="s">
        <v>1784</v>
      </c>
    </row>
    <row r="984" spans="1:21" x14ac:dyDescent="0.25">
      <c r="A984">
        <v>489</v>
      </c>
      <c r="B984">
        <v>3117</v>
      </c>
      <c r="C984" t="s">
        <v>1785</v>
      </c>
      <c r="D984" t="s">
        <v>14</v>
      </c>
      <c r="E984" t="s">
        <v>19</v>
      </c>
      <c r="F984" t="s">
        <v>1786</v>
      </c>
      <c r="G984" t="str">
        <f>"201402005993"</f>
        <v>201402005993</v>
      </c>
      <c r="H984" t="s">
        <v>1787</v>
      </c>
      <c r="I984">
        <v>150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T984">
        <v>1</v>
      </c>
      <c r="U984" t="s">
        <v>1788</v>
      </c>
    </row>
    <row r="985" spans="1:21" x14ac:dyDescent="0.25">
      <c r="H985" t="s">
        <v>1789</v>
      </c>
    </row>
    <row r="986" spans="1:21" x14ac:dyDescent="0.25">
      <c r="A986">
        <v>490</v>
      </c>
      <c r="B986">
        <v>1486</v>
      </c>
      <c r="C986" t="s">
        <v>1790</v>
      </c>
      <c r="D986" t="s">
        <v>1791</v>
      </c>
      <c r="E986" t="s">
        <v>212</v>
      </c>
      <c r="F986" t="s">
        <v>1792</v>
      </c>
      <c r="G986" t="str">
        <f>"00078238"</f>
        <v>00078238</v>
      </c>
      <c r="H986" t="s">
        <v>1609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T986">
        <v>0</v>
      </c>
      <c r="U986" t="s">
        <v>1609</v>
      </c>
    </row>
    <row r="987" spans="1:21" x14ac:dyDescent="0.25">
      <c r="H987" t="s">
        <v>1793</v>
      </c>
    </row>
    <row r="988" spans="1:21" x14ac:dyDescent="0.25">
      <c r="A988">
        <v>491</v>
      </c>
      <c r="B988">
        <v>1328</v>
      </c>
      <c r="C988" t="s">
        <v>1794</v>
      </c>
      <c r="D988" t="s">
        <v>113</v>
      </c>
      <c r="E988" t="s">
        <v>15</v>
      </c>
      <c r="F988" t="s">
        <v>1795</v>
      </c>
      <c r="G988" t="str">
        <f>"201511014505"</f>
        <v>201511014505</v>
      </c>
      <c r="H988" t="s">
        <v>1609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T988">
        <v>0</v>
      </c>
      <c r="U988" t="s">
        <v>1609</v>
      </c>
    </row>
    <row r="989" spans="1:21" x14ac:dyDescent="0.25">
      <c r="H989" t="s">
        <v>1796</v>
      </c>
    </row>
    <row r="990" spans="1:21" x14ac:dyDescent="0.25">
      <c r="A990">
        <v>492</v>
      </c>
      <c r="B990">
        <v>7832</v>
      </c>
      <c r="C990" t="s">
        <v>1797</v>
      </c>
      <c r="D990" t="s">
        <v>1798</v>
      </c>
      <c r="E990" t="s">
        <v>162</v>
      </c>
      <c r="F990" t="s">
        <v>1799</v>
      </c>
      <c r="G990" t="str">
        <f>"00083511"</f>
        <v>00083511</v>
      </c>
      <c r="H990" t="s">
        <v>1800</v>
      </c>
      <c r="I990">
        <v>0</v>
      </c>
      <c r="J990">
        <v>30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6</v>
      </c>
      <c r="S990">
        <v>932</v>
      </c>
      <c r="T990">
        <v>0</v>
      </c>
      <c r="U990" t="s">
        <v>1801</v>
      </c>
    </row>
    <row r="991" spans="1:21" x14ac:dyDescent="0.25">
      <c r="H991">
        <v>932</v>
      </c>
    </row>
    <row r="992" spans="1:21" x14ac:dyDescent="0.25">
      <c r="A992">
        <v>493</v>
      </c>
      <c r="B992">
        <v>6789</v>
      </c>
      <c r="C992" t="s">
        <v>1673</v>
      </c>
      <c r="D992" t="s">
        <v>19</v>
      </c>
      <c r="E992" t="s">
        <v>199</v>
      </c>
      <c r="F992" t="s">
        <v>1802</v>
      </c>
      <c r="G992" t="str">
        <f>"201511005238"</f>
        <v>201511005238</v>
      </c>
      <c r="H992" t="s">
        <v>1800</v>
      </c>
      <c r="I992">
        <v>0</v>
      </c>
      <c r="J992">
        <v>30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T992">
        <v>0</v>
      </c>
      <c r="U992" t="s">
        <v>1801</v>
      </c>
    </row>
    <row r="993" spans="1:21" x14ac:dyDescent="0.25">
      <c r="H993" t="s">
        <v>1803</v>
      </c>
    </row>
    <row r="994" spans="1:21" x14ac:dyDescent="0.25">
      <c r="A994">
        <v>494</v>
      </c>
      <c r="B994">
        <v>9828</v>
      </c>
      <c r="C994" t="s">
        <v>1804</v>
      </c>
      <c r="D994" t="s">
        <v>1634</v>
      </c>
      <c r="E994" t="s">
        <v>38</v>
      </c>
      <c r="F994" t="s">
        <v>1805</v>
      </c>
      <c r="G994" t="str">
        <f>"00075624"</f>
        <v>00075624</v>
      </c>
      <c r="H994" t="s">
        <v>1701</v>
      </c>
      <c r="I994">
        <v>0</v>
      </c>
      <c r="J994">
        <v>50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T994">
        <v>0</v>
      </c>
      <c r="U994" t="s">
        <v>1806</v>
      </c>
    </row>
    <row r="995" spans="1:21" x14ac:dyDescent="0.25">
      <c r="H995" t="s">
        <v>1807</v>
      </c>
    </row>
    <row r="996" spans="1:21" x14ac:dyDescent="0.25">
      <c r="A996">
        <v>495</v>
      </c>
      <c r="B996">
        <v>1436</v>
      </c>
      <c r="C996" t="s">
        <v>1808</v>
      </c>
      <c r="D996" t="s">
        <v>1809</v>
      </c>
      <c r="E996" t="s">
        <v>1810</v>
      </c>
      <c r="F996" t="s">
        <v>1811</v>
      </c>
      <c r="G996" t="str">
        <f>"00053748"</f>
        <v>00053748</v>
      </c>
      <c r="H996">
        <v>880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T996">
        <v>0</v>
      </c>
      <c r="U996">
        <v>880</v>
      </c>
    </row>
    <row r="997" spans="1:21" x14ac:dyDescent="0.25">
      <c r="H997" t="s">
        <v>1812</v>
      </c>
    </row>
    <row r="998" spans="1:21" x14ac:dyDescent="0.25">
      <c r="A998">
        <v>496</v>
      </c>
      <c r="B998">
        <v>4895</v>
      </c>
      <c r="C998" t="s">
        <v>1813</v>
      </c>
      <c r="D998" t="s">
        <v>65</v>
      </c>
      <c r="E998" t="s">
        <v>114</v>
      </c>
      <c r="F998" t="s">
        <v>1814</v>
      </c>
      <c r="G998" t="str">
        <f>"00075438"</f>
        <v>00075438</v>
      </c>
      <c r="H998">
        <v>880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T998">
        <v>2</v>
      </c>
      <c r="U998">
        <v>880</v>
      </c>
    </row>
    <row r="999" spans="1:21" x14ac:dyDescent="0.25">
      <c r="H999" t="s">
        <v>1815</v>
      </c>
    </row>
    <row r="1000" spans="1:21" x14ac:dyDescent="0.25">
      <c r="A1000">
        <v>497</v>
      </c>
      <c r="B1000">
        <v>6718</v>
      </c>
      <c r="C1000" t="s">
        <v>1816</v>
      </c>
      <c r="D1000" t="s">
        <v>479</v>
      </c>
      <c r="E1000" t="s">
        <v>15</v>
      </c>
      <c r="F1000" t="s">
        <v>1817</v>
      </c>
      <c r="G1000" t="str">
        <f>"00092179"</f>
        <v>00092179</v>
      </c>
      <c r="H1000">
        <v>880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T1000">
        <v>0</v>
      </c>
      <c r="U1000">
        <v>880</v>
      </c>
    </row>
    <row r="1001" spans="1:21" x14ac:dyDescent="0.25">
      <c r="H1001" t="s">
        <v>1818</v>
      </c>
    </row>
    <row r="1002" spans="1:21" x14ac:dyDescent="0.25">
      <c r="A1002">
        <v>498</v>
      </c>
      <c r="B1002">
        <v>4049</v>
      </c>
      <c r="C1002" t="s">
        <v>1819</v>
      </c>
      <c r="D1002" t="s">
        <v>1820</v>
      </c>
      <c r="E1002" t="s">
        <v>19</v>
      </c>
      <c r="F1002" t="s">
        <v>1821</v>
      </c>
      <c r="G1002" t="str">
        <f>"201005000004"</f>
        <v>201005000004</v>
      </c>
      <c r="H1002">
        <v>880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T1002">
        <v>0</v>
      </c>
      <c r="U1002">
        <v>880</v>
      </c>
    </row>
    <row r="1003" spans="1:21" x14ac:dyDescent="0.25">
      <c r="H1003" t="s">
        <v>1822</v>
      </c>
    </row>
    <row r="1004" spans="1:21" x14ac:dyDescent="0.25">
      <c r="A1004">
        <v>499</v>
      </c>
      <c r="B1004">
        <v>4267</v>
      </c>
      <c r="C1004" t="s">
        <v>1823</v>
      </c>
      <c r="D1004" t="s">
        <v>417</v>
      </c>
      <c r="E1004" t="s">
        <v>114</v>
      </c>
      <c r="F1004" t="s">
        <v>1824</v>
      </c>
      <c r="G1004" t="str">
        <f>"201511019009"</f>
        <v>201511019009</v>
      </c>
      <c r="H1004">
        <v>880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T1004">
        <v>0</v>
      </c>
      <c r="U1004">
        <v>880</v>
      </c>
    </row>
    <row r="1005" spans="1:21" x14ac:dyDescent="0.25">
      <c r="H1005" t="s">
        <v>738</v>
      </c>
    </row>
    <row r="1006" spans="1:21" x14ac:dyDescent="0.25">
      <c r="A1006">
        <v>500</v>
      </c>
      <c r="B1006">
        <v>3158</v>
      </c>
      <c r="C1006" t="s">
        <v>1825</v>
      </c>
      <c r="D1006" t="s">
        <v>1826</v>
      </c>
      <c r="E1006" t="s">
        <v>15</v>
      </c>
      <c r="F1006" t="s">
        <v>1827</v>
      </c>
      <c r="G1006" t="str">
        <f>"00039576"</f>
        <v>00039576</v>
      </c>
      <c r="H1006">
        <v>880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T1006">
        <v>0</v>
      </c>
      <c r="U1006">
        <v>880</v>
      </c>
    </row>
    <row r="1007" spans="1:21" x14ac:dyDescent="0.25">
      <c r="H1007" t="s">
        <v>1828</v>
      </c>
    </row>
    <row r="1008" spans="1:21" x14ac:dyDescent="0.25">
      <c r="A1008">
        <v>501</v>
      </c>
      <c r="B1008">
        <v>10359</v>
      </c>
      <c r="C1008" t="s">
        <v>1829</v>
      </c>
      <c r="D1008" t="s">
        <v>1830</v>
      </c>
      <c r="E1008" t="s">
        <v>15</v>
      </c>
      <c r="F1008" t="s">
        <v>1831</v>
      </c>
      <c r="G1008" t="str">
        <f>"00097193"</f>
        <v>00097193</v>
      </c>
      <c r="H1008">
        <v>880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T1008">
        <v>0</v>
      </c>
      <c r="U1008">
        <v>880</v>
      </c>
    </row>
    <row r="1009" spans="1:21" x14ac:dyDescent="0.25">
      <c r="H1009" t="s">
        <v>1832</v>
      </c>
    </row>
    <row r="1010" spans="1:21" x14ac:dyDescent="0.25">
      <c r="A1010">
        <v>502</v>
      </c>
      <c r="B1010">
        <v>1573</v>
      </c>
      <c r="C1010" t="s">
        <v>1833</v>
      </c>
      <c r="D1010" t="s">
        <v>1070</v>
      </c>
      <c r="E1010" t="s">
        <v>337</v>
      </c>
      <c r="F1010" t="s">
        <v>1834</v>
      </c>
      <c r="G1010" t="str">
        <f>"201511024682"</f>
        <v>201511024682</v>
      </c>
      <c r="H1010">
        <v>880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T1010">
        <v>0</v>
      </c>
      <c r="U1010">
        <v>880</v>
      </c>
    </row>
    <row r="1011" spans="1:21" x14ac:dyDescent="0.25">
      <c r="H1011" t="s">
        <v>1835</v>
      </c>
    </row>
    <row r="1012" spans="1:21" x14ac:dyDescent="0.25">
      <c r="A1012">
        <v>503</v>
      </c>
      <c r="B1012">
        <v>4236</v>
      </c>
      <c r="C1012" t="s">
        <v>1836</v>
      </c>
      <c r="D1012" t="s">
        <v>1837</v>
      </c>
      <c r="E1012" t="s">
        <v>15</v>
      </c>
      <c r="F1012">
        <v>553361</v>
      </c>
      <c r="G1012" t="str">
        <f>"00088921"</f>
        <v>00088921</v>
      </c>
      <c r="H1012">
        <v>880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T1012">
        <v>0</v>
      </c>
      <c r="U1012">
        <v>880</v>
      </c>
    </row>
    <row r="1013" spans="1:21" x14ac:dyDescent="0.25">
      <c r="H1013" t="s">
        <v>738</v>
      </c>
    </row>
    <row r="1014" spans="1:21" x14ac:dyDescent="0.25">
      <c r="A1014">
        <v>504</v>
      </c>
      <c r="B1014">
        <v>9704</v>
      </c>
      <c r="C1014" t="s">
        <v>1838</v>
      </c>
      <c r="D1014" t="s">
        <v>55</v>
      </c>
      <c r="E1014" t="s">
        <v>19</v>
      </c>
      <c r="F1014" t="s">
        <v>1839</v>
      </c>
      <c r="G1014" t="str">
        <f>"00038377"</f>
        <v>00038377</v>
      </c>
      <c r="H1014">
        <v>880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T1014">
        <v>0</v>
      </c>
      <c r="U1014">
        <v>880</v>
      </c>
    </row>
    <row r="1015" spans="1:21" x14ac:dyDescent="0.25">
      <c r="H1015" t="s">
        <v>458</v>
      </c>
    </row>
    <row r="1016" spans="1:21" x14ac:dyDescent="0.25">
      <c r="A1016">
        <v>505</v>
      </c>
      <c r="B1016">
        <v>2191</v>
      </c>
      <c r="C1016" t="s">
        <v>1840</v>
      </c>
      <c r="D1016" t="s">
        <v>47</v>
      </c>
      <c r="E1016" t="s">
        <v>79</v>
      </c>
      <c r="F1016" t="s">
        <v>1841</v>
      </c>
      <c r="G1016" t="str">
        <f>"201510004526"</f>
        <v>201510004526</v>
      </c>
      <c r="H1016">
        <v>880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T1016">
        <v>0</v>
      </c>
      <c r="U1016">
        <v>880</v>
      </c>
    </row>
    <row r="1017" spans="1:21" x14ac:dyDescent="0.25">
      <c r="H1017" t="s">
        <v>1842</v>
      </c>
    </row>
    <row r="1018" spans="1:21" x14ac:dyDescent="0.25">
      <c r="A1018">
        <v>506</v>
      </c>
      <c r="B1018">
        <v>9227</v>
      </c>
      <c r="C1018" t="s">
        <v>1483</v>
      </c>
      <c r="D1018" t="s">
        <v>1843</v>
      </c>
      <c r="E1018" t="s">
        <v>313</v>
      </c>
      <c r="F1018" t="s">
        <v>1844</v>
      </c>
      <c r="G1018" t="str">
        <f>"201003000093"</f>
        <v>201003000093</v>
      </c>
      <c r="H1018">
        <v>880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T1018">
        <v>0</v>
      </c>
      <c r="U1018">
        <v>880</v>
      </c>
    </row>
    <row r="1019" spans="1:21" x14ac:dyDescent="0.25">
      <c r="H1019" t="s">
        <v>1845</v>
      </c>
    </row>
    <row r="1020" spans="1:21" x14ac:dyDescent="0.25">
      <c r="A1020">
        <v>507</v>
      </c>
      <c r="B1020">
        <v>5344</v>
      </c>
      <c r="C1020" t="s">
        <v>1846</v>
      </c>
      <c r="D1020" t="s">
        <v>72</v>
      </c>
      <c r="E1020" t="s">
        <v>15</v>
      </c>
      <c r="F1020" t="s">
        <v>1847</v>
      </c>
      <c r="G1020" t="str">
        <f>"00016505"</f>
        <v>00016505</v>
      </c>
      <c r="H1020">
        <v>880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T1020">
        <v>0</v>
      </c>
      <c r="U1020">
        <v>880</v>
      </c>
    </row>
    <row r="1021" spans="1:21" x14ac:dyDescent="0.25">
      <c r="H1021" t="s">
        <v>1177</v>
      </c>
    </row>
    <row r="1022" spans="1:21" x14ac:dyDescent="0.25">
      <c r="A1022">
        <v>508</v>
      </c>
      <c r="B1022">
        <v>5091</v>
      </c>
      <c r="C1022" t="s">
        <v>1848</v>
      </c>
      <c r="D1022" t="s">
        <v>1849</v>
      </c>
      <c r="E1022" t="s">
        <v>1278</v>
      </c>
      <c r="F1022" t="s">
        <v>1850</v>
      </c>
      <c r="G1022" t="str">
        <f>"201511036603"</f>
        <v>201511036603</v>
      </c>
      <c r="H1022">
        <v>880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T1022">
        <v>0</v>
      </c>
      <c r="U1022">
        <v>880</v>
      </c>
    </row>
    <row r="1023" spans="1:21" x14ac:dyDescent="0.25">
      <c r="H1023" t="s">
        <v>1851</v>
      </c>
    </row>
    <row r="1024" spans="1:21" x14ac:dyDescent="0.25">
      <c r="A1024">
        <v>509</v>
      </c>
      <c r="B1024">
        <v>917</v>
      </c>
      <c r="C1024" t="s">
        <v>1852</v>
      </c>
      <c r="D1024" t="s">
        <v>1853</v>
      </c>
      <c r="E1024" t="s">
        <v>15</v>
      </c>
      <c r="F1024" t="s">
        <v>1854</v>
      </c>
      <c r="G1024" t="str">
        <f>"201511031427"</f>
        <v>201511031427</v>
      </c>
      <c r="H1024">
        <v>880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T1024">
        <v>0</v>
      </c>
      <c r="U1024">
        <v>880</v>
      </c>
    </row>
    <row r="1025" spans="1:21" x14ac:dyDescent="0.25">
      <c r="H1025" t="s">
        <v>1855</v>
      </c>
    </row>
    <row r="1026" spans="1:21" x14ac:dyDescent="0.25">
      <c r="A1026">
        <v>510</v>
      </c>
      <c r="B1026">
        <v>3480</v>
      </c>
      <c r="C1026" t="s">
        <v>1856</v>
      </c>
      <c r="D1026" t="s">
        <v>1857</v>
      </c>
      <c r="E1026" t="s">
        <v>199</v>
      </c>
      <c r="F1026">
        <v>351511213</v>
      </c>
      <c r="G1026" t="str">
        <f>"201511022758"</f>
        <v>201511022758</v>
      </c>
      <c r="H1026" t="s">
        <v>1858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T1026">
        <v>0</v>
      </c>
      <c r="U1026" t="s">
        <v>1858</v>
      </c>
    </row>
    <row r="1027" spans="1:21" x14ac:dyDescent="0.25">
      <c r="H1027" t="s">
        <v>738</v>
      </c>
    </row>
    <row r="1028" spans="1:21" x14ac:dyDescent="0.25">
      <c r="A1028">
        <v>511</v>
      </c>
      <c r="B1028">
        <v>3136</v>
      </c>
      <c r="C1028" t="s">
        <v>1483</v>
      </c>
      <c r="D1028" t="s">
        <v>79</v>
      </c>
      <c r="E1028" t="s">
        <v>1859</v>
      </c>
      <c r="F1028" t="s">
        <v>1860</v>
      </c>
      <c r="G1028" t="str">
        <f>"201511023611"</f>
        <v>201511023611</v>
      </c>
      <c r="H1028" t="s">
        <v>1858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T1028">
        <v>0</v>
      </c>
      <c r="U1028" t="s">
        <v>1858</v>
      </c>
    </row>
    <row r="1029" spans="1:21" x14ac:dyDescent="0.25">
      <c r="H1029" t="s">
        <v>1861</v>
      </c>
    </row>
    <row r="1030" spans="1:21" x14ac:dyDescent="0.25">
      <c r="A1030">
        <v>512</v>
      </c>
      <c r="B1030">
        <v>1297</v>
      </c>
      <c r="C1030" t="s">
        <v>1862</v>
      </c>
      <c r="D1030" t="s">
        <v>1863</v>
      </c>
      <c r="E1030" t="s">
        <v>33</v>
      </c>
      <c r="F1030" t="s">
        <v>1864</v>
      </c>
      <c r="G1030" t="str">
        <f>"201511010788"</f>
        <v>201511010788</v>
      </c>
      <c r="H1030" t="s">
        <v>1865</v>
      </c>
      <c r="I1030">
        <v>150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T1030">
        <v>0</v>
      </c>
      <c r="U1030" t="s">
        <v>1866</v>
      </c>
    </row>
    <row r="1031" spans="1:21" x14ac:dyDescent="0.25">
      <c r="H1031" t="s">
        <v>1867</v>
      </c>
    </row>
    <row r="1032" spans="1:21" x14ac:dyDescent="0.25">
      <c r="A1032">
        <v>513</v>
      </c>
      <c r="B1032">
        <v>6144</v>
      </c>
      <c r="C1032" t="s">
        <v>71</v>
      </c>
      <c r="D1032" t="s">
        <v>681</v>
      </c>
      <c r="E1032" t="s">
        <v>38</v>
      </c>
      <c r="F1032" t="s">
        <v>1868</v>
      </c>
      <c r="G1032" t="str">
        <f>"00069947"</f>
        <v>00069947</v>
      </c>
      <c r="H1032" t="s">
        <v>1869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T1032">
        <v>0</v>
      </c>
      <c r="U1032" t="s">
        <v>1869</v>
      </c>
    </row>
    <row r="1033" spans="1:21" x14ac:dyDescent="0.25">
      <c r="H1033" t="s">
        <v>1870</v>
      </c>
    </row>
    <row r="1034" spans="1:21" x14ac:dyDescent="0.25">
      <c r="A1034">
        <v>514</v>
      </c>
      <c r="B1034">
        <v>9544</v>
      </c>
      <c r="C1034" t="s">
        <v>1871</v>
      </c>
      <c r="D1034" t="s">
        <v>442</v>
      </c>
      <c r="E1034" t="s">
        <v>124</v>
      </c>
      <c r="F1034" t="s">
        <v>1872</v>
      </c>
      <c r="G1034" t="str">
        <f>"201511043546"</f>
        <v>201511043546</v>
      </c>
      <c r="H1034">
        <v>770</v>
      </c>
      <c r="I1034">
        <v>0</v>
      </c>
      <c r="J1034">
        <v>70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T1034">
        <v>0</v>
      </c>
      <c r="U1034">
        <v>870</v>
      </c>
    </row>
    <row r="1035" spans="1:21" x14ac:dyDescent="0.25">
      <c r="H1035" t="s">
        <v>1873</v>
      </c>
    </row>
    <row r="1036" spans="1:21" x14ac:dyDescent="0.25">
      <c r="A1036">
        <v>515</v>
      </c>
      <c r="B1036">
        <v>10179</v>
      </c>
      <c r="C1036" t="s">
        <v>1874</v>
      </c>
      <c r="D1036" t="s">
        <v>139</v>
      </c>
      <c r="E1036" t="s">
        <v>1875</v>
      </c>
      <c r="F1036" t="s">
        <v>1876</v>
      </c>
      <c r="G1036" t="str">
        <f>"00060372"</f>
        <v>00060372</v>
      </c>
      <c r="H1036" t="s">
        <v>1877</v>
      </c>
      <c r="I1036">
        <v>0</v>
      </c>
      <c r="J1036">
        <v>30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T1036">
        <v>2</v>
      </c>
      <c r="U1036" t="s">
        <v>1878</v>
      </c>
    </row>
    <row r="1037" spans="1:21" x14ac:dyDescent="0.25">
      <c r="H1037" t="s">
        <v>1879</v>
      </c>
    </row>
    <row r="1038" spans="1:21" x14ac:dyDescent="0.25">
      <c r="A1038">
        <v>516</v>
      </c>
      <c r="B1038">
        <v>10179</v>
      </c>
      <c r="C1038" t="s">
        <v>1874</v>
      </c>
      <c r="D1038" t="s">
        <v>139</v>
      </c>
      <c r="E1038" t="s">
        <v>1875</v>
      </c>
      <c r="F1038" t="s">
        <v>1876</v>
      </c>
      <c r="G1038" t="str">
        <f>"00060372"</f>
        <v>00060372</v>
      </c>
      <c r="H1038" t="s">
        <v>1877</v>
      </c>
      <c r="I1038">
        <v>0</v>
      </c>
      <c r="J1038">
        <v>30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6</v>
      </c>
      <c r="S1038">
        <v>932</v>
      </c>
      <c r="T1038">
        <v>2</v>
      </c>
      <c r="U1038" t="s">
        <v>1878</v>
      </c>
    </row>
    <row r="1039" spans="1:21" x14ac:dyDescent="0.25">
      <c r="H1039" t="s">
        <v>1879</v>
      </c>
    </row>
    <row r="1040" spans="1:21" x14ac:dyDescent="0.25">
      <c r="A1040">
        <v>517</v>
      </c>
      <c r="B1040">
        <v>8809</v>
      </c>
      <c r="C1040" t="s">
        <v>926</v>
      </c>
      <c r="D1040" t="s">
        <v>267</v>
      </c>
      <c r="E1040" t="s">
        <v>19</v>
      </c>
      <c r="F1040" t="s">
        <v>1880</v>
      </c>
      <c r="G1040" t="str">
        <f>"00082920"</f>
        <v>00082920</v>
      </c>
      <c r="H1040">
        <v>869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T1040">
        <v>0</v>
      </c>
      <c r="U1040">
        <v>869</v>
      </c>
    </row>
    <row r="1041" spans="1:21" x14ac:dyDescent="0.25">
      <c r="H1041" t="s">
        <v>1881</v>
      </c>
    </row>
    <row r="1042" spans="1:21" x14ac:dyDescent="0.25">
      <c r="A1042">
        <v>518</v>
      </c>
      <c r="B1042">
        <v>2573</v>
      </c>
      <c r="C1042" t="s">
        <v>1882</v>
      </c>
      <c r="D1042" t="s">
        <v>857</v>
      </c>
      <c r="E1042" t="s">
        <v>284</v>
      </c>
      <c r="F1042" t="s">
        <v>1883</v>
      </c>
      <c r="G1042" t="str">
        <f>"00069649"</f>
        <v>00069649</v>
      </c>
      <c r="H1042">
        <v>869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T1042">
        <v>0</v>
      </c>
      <c r="U1042">
        <v>869</v>
      </c>
    </row>
    <row r="1043" spans="1:21" x14ac:dyDescent="0.25">
      <c r="H1043" t="s">
        <v>1884</v>
      </c>
    </row>
    <row r="1044" spans="1:21" x14ac:dyDescent="0.25">
      <c r="A1044">
        <v>519</v>
      </c>
      <c r="B1044">
        <v>9305</v>
      </c>
      <c r="C1044" t="s">
        <v>1885</v>
      </c>
      <c r="D1044" t="s">
        <v>1886</v>
      </c>
      <c r="E1044" t="s">
        <v>15</v>
      </c>
      <c r="F1044" t="s">
        <v>1887</v>
      </c>
      <c r="G1044" t="str">
        <f>"00092579"</f>
        <v>00092579</v>
      </c>
      <c r="H1044">
        <v>869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T1044">
        <v>0</v>
      </c>
      <c r="U1044">
        <v>869</v>
      </c>
    </row>
    <row r="1045" spans="1:21" x14ac:dyDescent="0.25">
      <c r="H1045" t="s">
        <v>1888</v>
      </c>
    </row>
    <row r="1046" spans="1:21" x14ac:dyDescent="0.25">
      <c r="A1046">
        <v>520</v>
      </c>
      <c r="B1046">
        <v>2510</v>
      </c>
      <c r="C1046" t="s">
        <v>1889</v>
      </c>
      <c r="D1046" t="s">
        <v>162</v>
      </c>
      <c r="E1046" t="s">
        <v>114</v>
      </c>
      <c r="F1046" t="s">
        <v>1890</v>
      </c>
      <c r="G1046" t="str">
        <f>"201502001019"</f>
        <v>201502001019</v>
      </c>
      <c r="H1046">
        <v>836</v>
      </c>
      <c r="I1046">
        <v>0</v>
      </c>
      <c r="J1046">
        <v>30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T1046">
        <v>0</v>
      </c>
      <c r="U1046">
        <v>866</v>
      </c>
    </row>
    <row r="1047" spans="1:21" x14ac:dyDescent="0.25">
      <c r="H1047" t="s">
        <v>1891</v>
      </c>
    </row>
    <row r="1048" spans="1:21" x14ac:dyDescent="0.25">
      <c r="A1048">
        <v>521</v>
      </c>
      <c r="B1048">
        <v>8249</v>
      </c>
      <c r="C1048" t="s">
        <v>1892</v>
      </c>
      <c r="D1048" t="s">
        <v>882</v>
      </c>
      <c r="E1048" t="s">
        <v>295</v>
      </c>
      <c r="F1048" t="s">
        <v>1893</v>
      </c>
      <c r="G1048" t="str">
        <f>"201604000476"</f>
        <v>201604000476</v>
      </c>
      <c r="H1048" t="s">
        <v>1894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T1048">
        <v>2</v>
      </c>
      <c r="U1048" t="s">
        <v>1894</v>
      </c>
    </row>
    <row r="1049" spans="1:21" x14ac:dyDescent="0.25">
      <c r="H1049">
        <v>921</v>
      </c>
    </row>
    <row r="1050" spans="1:21" x14ac:dyDescent="0.25">
      <c r="A1050">
        <v>522</v>
      </c>
      <c r="B1050">
        <v>9666</v>
      </c>
      <c r="C1050" t="s">
        <v>1895</v>
      </c>
      <c r="D1050" t="s">
        <v>571</v>
      </c>
      <c r="E1050" t="s">
        <v>33</v>
      </c>
      <c r="F1050" t="s">
        <v>1896</v>
      </c>
      <c r="G1050" t="str">
        <f>"201511035358"</f>
        <v>201511035358</v>
      </c>
      <c r="H1050">
        <v>715</v>
      </c>
      <c r="I1050">
        <v>150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T1050">
        <v>0</v>
      </c>
      <c r="U1050">
        <v>865</v>
      </c>
    </row>
    <row r="1051" spans="1:21" x14ac:dyDescent="0.25">
      <c r="H1051" t="s">
        <v>1897</v>
      </c>
    </row>
    <row r="1052" spans="1:21" x14ac:dyDescent="0.25">
      <c r="A1052">
        <v>523</v>
      </c>
      <c r="B1052">
        <v>5522</v>
      </c>
      <c r="C1052" t="s">
        <v>1898</v>
      </c>
      <c r="D1052" t="s">
        <v>240</v>
      </c>
      <c r="E1052" t="s">
        <v>638</v>
      </c>
      <c r="F1052" t="s">
        <v>1899</v>
      </c>
      <c r="G1052" t="str">
        <f>"201511029217"</f>
        <v>201511029217</v>
      </c>
      <c r="H1052">
        <v>715</v>
      </c>
      <c r="I1052">
        <v>150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T1052">
        <v>0</v>
      </c>
      <c r="U1052">
        <v>865</v>
      </c>
    </row>
    <row r="1053" spans="1:21" x14ac:dyDescent="0.25">
      <c r="H1053" t="s">
        <v>1900</v>
      </c>
    </row>
    <row r="1054" spans="1:21" x14ac:dyDescent="0.25">
      <c r="A1054">
        <v>524</v>
      </c>
      <c r="B1054">
        <v>1085</v>
      </c>
      <c r="C1054" t="s">
        <v>1901</v>
      </c>
      <c r="D1054" t="s">
        <v>1902</v>
      </c>
      <c r="E1054" t="s">
        <v>140</v>
      </c>
      <c r="F1054" t="s">
        <v>1903</v>
      </c>
      <c r="G1054" t="str">
        <f>"00084741"</f>
        <v>00084741</v>
      </c>
      <c r="H1054" t="s">
        <v>1904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T1054">
        <v>0</v>
      </c>
      <c r="U1054" t="s">
        <v>1904</v>
      </c>
    </row>
    <row r="1055" spans="1:21" x14ac:dyDescent="0.25">
      <c r="H1055">
        <v>929</v>
      </c>
    </row>
    <row r="1056" spans="1:21" x14ac:dyDescent="0.25">
      <c r="A1056">
        <v>525</v>
      </c>
      <c r="B1056">
        <v>5664</v>
      </c>
      <c r="C1056" t="s">
        <v>1905</v>
      </c>
      <c r="D1056" t="s">
        <v>1906</v>
      </c>
      <c r="E1056" t="s">
        <v>199</v>
      </c>
      <c r="F1056" t="s">
        <v>1907</v>
      </c>
      <c r="G1056" t="str">
        <f>"201511028269"</f>
        <v>201511028269</v>
      </c>
      <c r="H1056" t="s">
        <v>1904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T1056">
        <v>0</v>
      </c>
      <c r="U1056" t="s">
        <v>1904</v>
      </c>
    </row>
    <row r="1057" spans="1:21" x14ac:dyDescent="0.25">
      <c r="H1057" t="s">
        <v>1908</v>
      </c>
    </row>
    <row r="1058" spans="1:21" x14ac:dyDescent="0.25">
      <c r="A1058">
        <v>526</v>
      </c>
      <c r="B1058">
        <v>10212</v>
      </c>
      <c r="C1058" t="s">
        <v>1909</v>
      </c>
      <c r="D1058" t="s">
        <v>1910</v>
      </c>
      <c r="E1058" t="s">
        <v>84</v>
      </c>
      <c r="F1058" t="s">
        <v>1911</v>
      </c>
      <c r="G1058" t="str">
        <f>"201512004365"</f>
        <v>201512004365</v>
      </c>
      <c r="H1058" t="s">
        <v>1701</v>
      </c>
      <c r="I1058">
        <v>0</v>
      </c>
      <c r="J1058">
        <v>30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T1058">
        <v>0</v>
      </c>
      <c r="U1058" t="s">
        <v>1912</v>
      </c>
    </row>
    <row r="1059" spans="1:21" x14ac:dyDescent="0.25">
      <c r="H1059" t="s">
        <v>1913</v>
      </c>
    </row>
    <row r="1060" spans="1:21" x14ac:dyDescent="0.25">
      <c r="A1060">
        <v>527</v>
      </c>
      <c r="B1060">
        <v>3572</v>
      </c>
      <c r="C1060" t="s">
        <v>1914</v>
      </c>
      <c r="D1060" t="s">
        <v>260</v>
      </c>
      <c r="E1060" t="s">
        <v>43</v>
      </c>
      <c r="F1060" t="s">
        <v>1915</v>
      </c>
      <c r="G1060" t="str">
        <f>"201511043065"</f>
        <v>201511043065</v>
      </c>
      <c r="H1060" t="s">
        <v>1916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6</v>
      </c>
      <c r="S1060">
        <v>906</v>
      </c>
      <c r="T1060">
        <v>0</v>
      </c>
      <c r="U1060" t="s">
        <v>1916</v>
      </c>
    </row>
    <row r="1061" spans="1:21" x14ac:dyDescent="0.25">
      <c r="H1061">
        <v>906</v>
      </c>
    </row>
    <row r="1062" spans="1:21" x14ac:dyDescent="0.25">
      <c r="A1062">
        <v>528</v>
      </c>
      <c r="B1062">
        <v>4498</v>
      </c>
      <c r="C1062" t="s">
        <v>1917</v>
      </c>
      <c r="D1062" t="s">
        <v>42</v>
      </c>
      <c r="E1062" t="s">
        <v>124</v>
      </c>
      <c r="F1062" t="s">
        <v>1918</v>
      </c>
      <c r="G1062" t="str">
        <f>"00070874"</f>
        <v>00070874</v>
      </c>
      <c r="H1062" t="s">
        <v>1916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T1062">
        <v>0</v>
      </c>
      <c r="U1062" t="s">
        <v>1916</v>
      </c>
    </row>
    <row r="1063" spans="1:21" x14ac:dyDescent="0.25">
      <c r="H1063" t="s">
        <v>1919</v>
      </c>
    </row>
    <row r="1064" spans="1:21" x14ac:dyDescent="0.25">
      <c r="A1064">
        <v>529</v>
      </c>
      <c r="B1064">
        <v>4571</v>
      </c>
      <c r="C1064" t="s">
        <v>1920</v>
      </c>
      <c r="D1064" t="s">
        <v>1921</v>
      </c>
      <c r="E1064" t="s">
        <v>28</v>
      </c>
      <c r="F1064" t="s">
        <v>1922</v>
      </c>
      <c r="G1064" t="str">
        <f>"201510000798"</f>
        <v>201510000798</v>
      </c>
      <c r="H1064" t="s">
        <v>1916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T1064">
        <v>0</v>
      </c>
      <c r="U1064" t="s">
        <v>1916</v>
      </c>
    </row>
    <row r="1065" spans="1:21" x14ac:dyDescent="0.25">
      <c r="H1065" t="s">
        <v>1923</v>
      </c>
    </row>
    <row r="1066" spans="1:21" x14ac:dyDescent="0.25">
      <c r="A1066">
        <v>530</v>
      </c>
      <c r="B1066">
        <v>9916</v>
      </c>
      <c r="C1066" t="s">
        <v>1924</v>
      </c>
      <c r="D1066" t="s">
        <v>140</v>
      </c>
      <c r="E1066" t="s">
        <v>1925</v>
      </c>
      <c r="F1066" t="s">
        <v>1926</v>
      </c>
      <c r="G1066" t="str">
        <f>"201102001039"</f>
        <v>201102001039</v>
      </c>
      <c r="H1066" t="s">
        <v>1916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T1066">
        <v>0</v>
      </c>
      <c r="U1066" t="s">
        <v>1916</v>
      </c>
    </row>
    <row r="1067" spans="1:21" x14ac:dyDescent="0.25">
      <c r="H1067" t="s">
        <v>1927</v>
      </c>
    </row>
    <row r="1068" spans="1:21" x14ac:dyDescent="0.25">
      <c r="A1068">
        <v>531</v>
      </c>
      <c r="B1068">
        <v>3775</v>
      </c>
      <c r="C1068" t="s">
        <v>1928</v>
      </c>
      <c r="D1068" t="s">
        <v>1929</v>
      </c>
      <c r="E1068" t="s">
        <v>1930</v>
      </c>
      <c r="F1068" t="s">
        <v>1931</v>
      </c>
      <c r="G1068" t="str">
        <f>"00078771"</f>
        <v>00078771</v>
      </c>
      <c r="H1068">
        <v>825</v>
      </c>
      <c r="I1068">
        <v>0</v>
      </c>
      <c r="J1068">
        <v>30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T1068">
        <v>0</v>
      </c>
      <c r="U1068">
        <v>855</v>
      </c>
    </row>
    <row r="1069" spans="1:21" x14ac:dyDescent="0.25">
      <c r="H1069" t="s">
        <v>1932</v>
      </c>
    </row>
    <row r="1070" spans="1:21" x14ac:dyDescent="0.25">
      <c r="A1070">
        <v>532</v>
      </c>
      <c r="B1070">
        <v>9877</v>
      </c>
      <c r="C1070" t="s">
        <v>1933</v>
      </c>
      <c r="D1070" t="s">
        <v>1934</v>
      </c>
      <c r="E1070" t="s">
        <v>43</v>
      </c>
      <c r="F1070" t="s">
        <v>1935</v>
      </c>
      <c r="G1070" t="str">
        <f>"201511033324"</f>
        <v>201511033324</v>
      </c>
      <c r="H1070">
        <v>825</v>
      </c>
      <c r="I1070">
        <v>0</v>
      </c>
      <c r="J1070">
        <v>30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T1070">
        <v>0</v>
      </c>
      <c r="U1070">
        <v>855</v>
      </c>
    </row>
    <row r="1071" spans="1:21" x14ac:dyDescent="0.25">
      <c r="H1071" t="s">
        <v>1936</v>
      </c>
    </row>
    <row r="1072" spans="1:21" x14ac:dyDescent="0.25">
      <c r="A1072">
        <v>533</v>
      </c>
      <c r="B1072">
        <v>10074</v>
      </c>
      <c r="C1072" t="s">
        <v>1937</v>
      </c>
      <c r="D1072" t="s">
        <v>284</v>
      </c>
      <c r="E1072" t="s">
        <v>1886</v>
      </c>
      <c r="F1072" t="s">
        <v>1938</v>
      </c>
      <c r="G1072" t="str">
        <f>"201511030087"</f>
        <v>201511030087</v>
      </c>
      <c r="H1072">
        <v>825</v>
      </c>
      <c r="I1072">
        <v>0</v>
      </c>
      <c r="J1072">
        <v>30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T1072">
        <v>0</v>
      </c>
      <c r="U1072">
        <v>855</v>
      </c>
    </row>
    <row r="1073" spans="1:21" x14ac:dyDescent="0.25">
      <c r="H1073" t="s">
        <v>738</v>
      </c>
    </row>
    <row r="1074" spans="1:21" x14ac:dyDescent="0.25">
      <c r="A1074">
        <v>534</v>
      </c>
      <c r="B1074">
        <v>1161</v>
      </c>
      <c r="C1074" t="s">
        <v>1939</v>
      </c>
      <c r="D1074" t="s">
        <v>512</v>
      </c>
      <c r="E1074" t="s">
        <v>89</v>
      </c>
      <c r="F1074" t="s">
        <v>1940</v>
      </c>
      <c r="G1074" t="str">
        <f>"201511007594"</f>
        <v>201511007594</v>
      </c>
      <c r="H1074">
        <v>825</v>
      </c>
      <c r="I1074">
        <v>0</v>
      </c>
      <c r="J1074">
        <v>0</v>
      </c>
      <c r="K1074">
        <v>0</v>
      </c>
      <c r="L1074">
        <v>30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6</v>
      </c>
      <c r="S1074">
        <v>906</v>
      </c>
      <c r="T1074">
        <v>0</v>
      </c>
      <c r="U1074">
        <v>855</v>
      </c>
    </row>
    <row r="1075" spans="1:21" x14ac:dyDescent="0.25">
      <c r="H1075" t="s">
        <v>1941</v>
      </c>
    </row>
    <row r="1076" spans="1:21" x14ac:dyDescent="0.25">
      <c r="A1076">
        <v>535</v>
      </c>
      <c r="B1076">
        <v>1161</v>
      </c>
      <c r="C1076" t="s">
        <v>1939</v>
      </c>
      <c r="D1076" t="s">
        <v>512</v>
      </c>
      <c r="E1076" t="s">
        <v>89</v>
      </c>
      <c r="F1076" t="s">
        <v>1940</v>
      </c>
      <c r="G1076" t="str">
        <f>"201511007594"</f>
        <v>201511007594</v>
      </c>
      <c r="H1076">
        <v>825</v>
      </c>
      <c r="I1076">
        <v>0</v>
      </c>
      <c r="J1076">
        <v>0</v>
      </c>
      <c r="K1076">
        <v>0</v>
      </c>
      <c r="L1076">
        <v>30</v>
      </c>
      <c r="M1076">
        <v>0</v>
      </c>
      <c r="N1076">
        <v>0</v>
      </c>
      <c r="O1076">
        <v>0</v>
      </c>
      <c r="P1076">
        <v>0</v>
      </c>
      <c r="Q1076">
        <v>0</v>
      </c>
      <c r="T1076">
        <v>0</v>
      </c>
      <c r="U1076">
        <v>855</v>
      </c>
    </row>
    <row r="1077" spans="1:21" x14ac:dyDescent="0.25">
      <c r="H1077" t="s">
        <v>1941</v>
      </c>
    </row>
    <row r="1078" spans="1:21" x14ac:dyDescent="0.25">
      <c r="A1078">
        <v>536</v>
      </c>
      <c r="B1078">
        <v>96</v>
      </c>
      <c r="C1078" t="s">
        <v>1942</v>
      </c>
      <c r="D1078" t="s">
        <v>345</v>
      </c>
      <c r="E1078" t="s">
        <v>124</v>
      </c>
      <c r="F1078" t="s">
        <v>1943</v>
      </c>
      <c r="G1078" t="str">
        <f>"201412002516"</f>
        <v>201412002516</v>
      </c>
      <c r="H1078">
        <v>825</v>
      </c>
      <c r="I1078">
        <v>0</v>
      </c>
      <c r="J1078">
        <v>30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T1078">
        <v>0</v>
      </c>
      <c r="U1078">
        <v>855</v>
      </c>
    </row>
    <row r="1079" spans="1:21" x14ac:dyDescent="0.25">
      <c r="H1079" t="s">
        <v>1944</v>
      </c>
    </row>
    <row r="1080" spans="1:21" x14ac:dyDescent="0.25">
      <c r="A1080">
        <v>537</v>
      </c>
      <c r="B1080">
        <v>299</v>
      </c>
      <c r="C1080" t="s">
        <v>1945</v>
      </c>
      <c r="D1080" t="s">
        <v>23</v>
      </c>
      <c r="E1080" t="s">
        <v>1859</v>
      </c>
      <c r="F1080" t="s">
        <v>1946</v>
      </c>
      <c r="G1080" t="str">
        <f>"201511024272"</f>
        <v>201511024272</v>
      </c>
      <c r="H1080">
        <v>825</v>
      </c>
      <c r="I1080">
        <v>0</v>
      </c>
      <c r="J1080">
        <v>30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T1080">
        <v>0</v>
      </c>
      <c r="U1080">
        <v>855</v>
      </c>
    </row>
    <row r="1081" spans="1:21" x14ac:dyDescent="0.25">
      <c r="H1081" t="s">
        <v>592</v>
      </c>
    </row>
    <row r="1082" spans="1:21" x14ac:dyDescent="0.25">
      <c r="A1082">
        <v>538</v>
      </c>
      <c r="B1082">
        <v>7636</v>
      </c>
      <c r="C1082" t="s">
        <v>1947</v>
      </c>
      <c r="D1082" t="s">
        <v>240</v>
      </c>
      <c r="E1082" t="s">
        <v>79</v>
      </c>
      <c r="F1082" t="s">
        <v>1948</v>
      </c>
      <c r="G1082" t="str">
        <f>"00047193"</f>
        <v>00047193</v>
      </c>
      <c r="H1082">
        <v>825</v>
      </c>
      <c r="I1082">
        <v>0</v>
      </c>
      <c r="J1082">
        <v>30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T1082">
        <v>0</v>
      </c>
      <c r="U1082">
        <v>855</v>
      </c>
    </row>
    <row r="1083" spans="1:21" x14ac:dyDescent="0.25">
      <c r="H1083" t="s">
        <v>1949</v>
      </c>
    </row>
    <row r="1084" spans="1:21" x14ac:dyDescent="0.25">
      <c r="A1084">
        <v>539</v>
      </c>
      <c r="B1084">
        <v>2246</v>
      </c>
      <c r="C1084" t="s">
        <v>1950</v>
      </c>
      <c r="D1084" t="s">
        <v>23</v>
      </c>
      <c r="E1084" t="s">
        <v>19</v>
      </c>
      <c r="F1084" t="s">
        <v>1951</v>
      </c>
      <c r="G1084" t="str">
        <f>"201510003602"</f>
        <v>201510003602</v>
      </c>
      <c r="H1084">
        <v>825</v>
      </c>
      <c r="I1084">
        <v>0</v>
      </c>
      <c r="J1084">
        <v>30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T1084">
        <v>0</v>
      </c>
      <c r="U1084">
        <v>855</v>
      </c>
    </row>
    <row r="1085" spans="1:21" x14ac:dyDescent="0.25">
      <c r="H1085" t="s">
        <v>1952</v>
      </c>
    </row>
    <row r="1086" spans="1:21" x14ac:dyDescent="0.25">
      <c r="A1086">
        <v>540</v>
      </c>
      <c r="B1086">
        <v>4820</v>
      </c>
      <c r="C1086" t="s">
        <v>929</v>
      </c>
      <c r="D1086" t="s">
        <v>410</v>
      </c>
      <c r="E1086" t="s">
        <v>212</v>
      </c>
      <c r="F1086" t="s">
        <v>1953</v>
      </c>
      <c r="G1086" t="str">
        <f>"201412000529"</f>
        <v>201412000529</v>
      </c>
      <c r="H1086">
        <v>825</v>
      </c>
      <c r="I1086">
        <v>0</v>
      </c>
      <c r="J1086">
        <v>30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T1086">
        <v>0</v>
      </c>
      <c r="U1086">
        <v>855</v>
      </c>
    </row>
    <row r="1087" spans="1:21" x14ac:dyDescent="0.25">
      <c r="H1087" t="s">
        <v>1954</v>
      </c>
    </row>
    <row r="1088" spans="1:21" x14ac:dyDescent="0.25">
      <c r="A1088">
        <v>541</v>
      </c>
      <c r="B1088">
        <v>8915</v>
      </c>
      <c r="C1088" t="s">
        <v>1955</v>
      </c>
      <c r="D1088" t="s">
        <v>114</v>
      </c>
      <c r="E1088" t="s">
        <v>114</v>
      </c>
      <c r="F1088" t="s">
        <v>1956</v>
      </c>
      <c r="G1088" t="str">
        <f>"201510004797"</f>
        <v>201510004797</v>
      </c>
      <c r="H1088">
        <v>825</v>
      </c>
      <c r="I1088">
        <v>0</v>
      </c>
      <c r="J1088">
        <v>30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T1088">
        <v>0</v>
      </c>
      <c r="U1088">
        <v>855</v>
      </c>
    </row>
    <row r="1089" spans="1:21" x14ac:dyDescent="0.25">
      <c r="H1089" t="s">
        <v>1957</v>
      </c>
    </row>
    <row r="1090" spans="1:21" x14ac:dyDescent="0.25">
      <c r="A1090">
        <v>542</v>
      </c>
      <c r="B1090">
        <v>9091</v>
      </c>
      <c r="C1090" t="s">
        <v>584</v>
      </c>
      <c r="D1090" t="s">
        <v>1958</v>
      </c>
      <c r="E1090" t="s">
        <v>124</v>
      </c>
      <c r="F1090" t="s">
        <v>1959</v>
      </c>
      <c r="G1090" t="str">
        <f>"201511023003"</f>
        <v>201511023003</v>
      </c>
      <c r="H1090">
        <v>825</v>
      </c>
      <c r="I1090">
        <v>0</v>
      </c>
      <c r="J1090">
        <v>30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T1090">
        <v>0</v>
      </c>
      <c r="U1090">
        <v>855</v>
      </c>
    </row>
    <row r="1091" spans="1:21" x14ac:dyDescent="0.25">
      <c r="H1091" t="s">
        <v>1960</v>
      </c>
    </row>
    <row r="1092" spans="1:21" x14ac:dyDescent="0.25">
      <c r="A1092">
        <v>543</v>
      </c>
      <c r="B1092">
        <v>8887</v>
      </c>
      <c r="C1092" t="s">
        <v>1961</v>
      </c>
      <c r="D1092" t="s">
        <v>14</v>
      </c>
      <c r="E1092" t="s">
        <v>28</v>
      </c>
      <c r="F1092" t="s">
        <v>1962</v>
      </c>
      <c r="G1092" t="str">
        <f>"201512000025"</f>
        <v>201512000025</v>
      </c>
      <c r="H1092">
        <v>825</v>
      </c>
      <c r="I1092">
        <v>0</v>
      </c>
      <c r="J1092">
        <v>30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T1092">
        <v>0</v>
      </c>
      <c r="U1092">
        <v>855</v>
      </c>
    </row>
    <row r="1093" spans="1:21" x14ac:dyDescent="0.25">
      <c r="H1093" t="s">
        <v>361</v>
      </c>
    </row>
    <row r="1094" spans="1:21" x14ac:dyDescent="0.25">
      <c r="A1094">
        <v>544</v>
      </c>
      <c r="B1094">
        <v>6732</v>
      </c>
      <c r="C1094" t="s">
        <v>1963</v>
      </c>
      <c r="D1094" t="s">
        <v>15</v>
      </c>
      <c r="E1094" t="s">
        <v>19</v>
      </c>
      <c r="F1094" t="s">
        <v>1964</v>
      </c>
      <c r="G1094" t="str">
        <f>"201511013090"</f>
        <v>201511013090</v>
      </c>
      <c r="H1094">
        <v>825</v>
      </c>
      <c r="I1094">
        <v>0</v>
      </c>
      <c r="J1094">
        <v>30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T1094">
        <v>0</v>
      </c>
      <c r="U1094">
        <v>855</v>
      </c>
    </row>
    <row r="1095" spans="1:21" x14ac:dyDescent="0.25">
      <c r="H1095" t="s">
        <v>1965</v>
      </c>
    </row>
    <row r="1096" spans="1:21" x14ac:dyDescent="0.25">
      <c r="A1096">
        <v>545</v>
      </c>
      <c r="B1096">
        <v>5023</v>
      </c>
      <c r="C1096" t="s">
        <v>1966</v>
      </c>
      <c r="D1096" t="s">
        <v>345</v>
      </c>
      <c r="E1096" t="s">
        <v>84</v>
      </c>
      <c r="F1096" t="s">
        <v>1967</v>
      </c>
      <c r="G1096" t="str">
        <f>"201511042506"</f>
        <v>201511042506</v>
      </c>
      <c r="H1096" t="s">
        <v>1968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T1096">
        <v>0</v>
      </c>
      <c r="U1096" t="s">
        <v>1968</v>
      </c>
    </row>
    <row r="1097" spans="1:21" x14ac:dyDescent="0.25">
      <c r="H1097" t="s">
        <v>1969</v>
      </c>
    </row>
    <row r="1098" spans="1:21" x14ac:dyDescent="0.25">
      <c r="A1098">
        <v>546</v>
      </c>
      <c r="B1098">
        <v>5588</v>
      </c>
      <c r="C1098" t="s">
        <v>1970</v>
      </c>
      <c r="D1098" t="s">
        <v>139</v>
      </c>
      <c r="E1098" t="s">
        <v>15</v>
      </c>
      <c r="F1098" t="s">
        <v>1971</v>
      </c>
      <c r="G1098" t="str">
        <f>"201511038794"</f>
        <v>201511038794</v>
      </c>
      <c r="H1098" t="s">
        <v>1972</v>
      </c>
      <c r="I1098">
        <v>0</v>
      </c>
      <c r="J1098">
        <v>30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T1098">
        <v>0</v>
      </c>
      <c r="U1098" t="s">
        <v>1973</v>
      </c>
    </row>
    <row r="1099" spans="1:21" x14ac:dyDescent="0.25">
      <c r="H1099" t="s">
        <v>1974</v>
      </c>
    </row>
    <row r="1100" spans="1:21" x14ac:dyDescent="0.25">
      <c r="A1100">
        <v>547</v>
      </c>
      <c r="B1100">
        <v>10123</v>
      </c>
      <c r="C1100" t="s">
        <v>1975</v>
      </c>
      <c r="D1100" t="s">
        <v>332</v>
      </c>
      <c r="E1100" t="s">
        <v>15</v>
      </c>
      <c r="F1100" t="s">
        <v>1976</v>
      </c>
      <c r="G1100" t="str">
        <f>"00079715"</f>
        <v>00079715</v>
      </c>
      <c r="H1100" t="s">
        <v>1977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T1100">
        <v>0</v>
      </c>
      <c r="U1100" t="s">
        <v>1977</v>
      </c>
    </row>
    <row r="1101" spans="1:21" x14ac:dyDescent="0.25">
      <c r="H1101" t="s">
        <v>738</v>
      </c>
    </row>
    <row r="1102" spans="1:21" x14ac:dyDescent="0.25">
      <c r="A1102">
        <v>548</v>
      </c>
      <c r="B1102">
        <v>7398</v>
      </c>
      <c r="C1102" t="s">
        <v>1978</v>
      </c>
      <c r="D1102" t="s">
        <v>284</v>
      </c>
      <c r="E1102" t="s">
        <v>124</v>
      </c>
      <c r="F1102" t="s">
        <v>1979</v>
      </c>
      <c r="G1102" t="str">
        <f>"00086776"</f>
        <v>00086776</v>
      </c>
      <c r="H1102" t="s">
        <v>1977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T1102">
        <v>0</v>
      </c>
      <c r="U1102" t="s">
        <v>1977</v>
      </c>
    </row>
    <row r="1103" spans="1:21" x14ac:dyDescent="0.25">
      <c r="H1103" t="s">
        <v>1980</v>
      </c>
    </row>
    <row r="1104" spans="1:21" x14ac:dyDescent="0.25">
      <c r="A1104">
        <v>549</v>
      </c>
      <c r="B1104">
        <v>7398</v>
      </c>
      <c r="C1104" t="s">
        <v>1978</v>
      </c>
      <c r="D1104" t="s">
        <v>284</v>
      </c>
      <c r="E1104" t="s">
        <v>124</v>
      </c>
      <c r="F1104" t="s">
        <v>1979</v>
      </c>
      <c r="G1104" t="str">
        <f>"00086776"</f>
        <v>00086776</v>
      </c>
      <c r="H1104" t="s">
        <v>1977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6</v>
      </c>
      <c r="S1104">
        <v>906</v>
      </c>
      <c r="T1104">
        <v>0</v>
      </c>
      <c r="U1104" t="s">
        <v>1977</v>
      </c>
    </row>
    <row r="1105" spans="1:21" x14ac:dyDescent="0.25">
      <c r="H1105" t="s">
        <v>1980</v>
      </c>
    </row>
    <row r="1106" spans="1:21" x14ac:dyDescent="0.25">
      <c r="A1106">
        <v>550</v>
      </c>
      <c r="B1106">
        <v>2669</v>
      </c>
      <c r="C1106" t="s">
        <v>1981</v>
      </c>
      <c r="D1106" t="s">
        <v>23</v>
      </c>
      <c r="E1106" t="s">
        <v>43</v>
      </c>
      <c r="F1106" t="s">
        <v>1982</v>
      </c>
      <c r="G1106" t="str">
        <f>"00070207"</f>
        <v>00070207</v>
      </c>
      <c r="H1106" t="s">
        <v>1977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T1106">
        <v>0</v>
      </c>
      <c r="U1106" t="s">
        <v>1977</v>
      </c>
    </row>
    <row r="1107" spans="1:21" x14ac:dyDescent="0.25">
      <c r="H1107" t="s">
        <v>1983</v>
      </c>
    </row>
    <row r="1108" spans="1:21" x14ac:dyDescent="0.25">
      <c r="A1108">
        <v>551</v>
      </c>
      <c r="B1108">
        <v>8879</v>
      </c>
      <c r="C1108" t="s">
        <v>1984</v>
      </c>
      <c r="D1108" t="s">
        <v>1985</v>
      </c>
      <c r="E1108" t="s">
        <v>66</v>
      </c>
      <c r="F1108" t="s">
        <v>1986</v>
      </c>
      <c r="G1108" t="str">
        <f>"201511027626"</f>
        <v>201511027626</v>
      </c>
      <c r="H1108" t="s">
        <v>1987</v>
      </c>
      <c r="I1108">
        <v>150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T1108">
        <v>1</v>
      </c>
      <c r="U1108" t="s">
        <v>1988</v>
      </c>
    </row>
    <row r="1109" spans="1:21" x14ac:dyDescent="0.25">
      <c r="H1109" t="s">
        <v>1125</v>
      </c>
    </row>
    <row r="1110" spans="1:21" x14ac:dyDescent="0.25">
      <c r="A1110">
        <v>552</v>
      </c>
      <c r="B1110">
        <v>4001</v>
      </c>
      <c r="C1110" t="s">
        <v>1989</v>
      </c>
      <c r="D1110" t="s">
        <v>1990</v>
      </c>
      <c r="E1110" t="s">
        <v>140</v>
      </c>
      <c r="F1110" t="s">
        <v>1991</v>
      </c>
      <c r="G1110" t="str">
        <f>"00029278"</f>
        <v>00029278</v>
      </c>
      <c r="H1110">
        <v>847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T1110">
        <v>0</v>
      </c>
      <c r="U1110">
        <v>847</v>
      </c>
    </row>
    <row r="1111" spans="1:21" x14ac:dyDescent="0.25">
      <c r="H1111" t="s">
        <v>1992</v>
      </c>
    </row>
    <row r="1112" spans="1:21" x14ac:dyDescent="0.25">
      <c r="A1112">
        <v>553</v>
      </c>
      <c r="B1112">
        <v>7786</v>
      </c>
      <c r="C1112" t="s">
        <v>1993</v>
      </c>
      <c r="D1112" t="s">
        <v>670</v>
      </c>
      <c r="E1112" t="s">
        <v>199</v>
      </c>
      <c r="F1112" t="s">
        <v>1994</v>
      </c>
      <c r="G1112" t="str">
        <f>"00087361"</f>
        <v>00087361</v>
      </c>
      <c r="H1112">
        <v>847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T1112">
        <v>0</v>
      </c>
      <c r="U1112">
        <v>847</v>
      </c>
    </row>
    <row r="1113" spans="1:21" x14ac:dyDescent="0.25">
      <c r="H1113" t="s">
        <v>1995</v>
      </c>
    </row>
    <row r="1114" spans="1:21" x14ac:dyDescent="0.25">
      <c r="A1114">
        <v>554</v>
      </c>
      <c r="B1114">
        <v>828</v>
      </c>
      <c r="C1114" t="s">
        <v>1996</v>
      </c>
      <c r="D1114" t="s">
        <v>72</v>
      </c>
      <c r="E1114" t="s">
        <v>102</v>
      </c>
      <c r="F1114" t="s">
        <v>1997</v>
      </c>
      <c r="G1114" t="str">
        <f>"201511016368"</f>
        <v>201511016368</v>
      </c>
      <c r="H1114" t="s">
        <v>1998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T1114">
        <v>2</v>
      </c>
      <c r="U1114" t="s">
        <v>1998</v>
      </c>
    </row>
    <row r="1115" spans="1:21" x14ac:dyDescent="0.25">
      <c r="H1115" t="s">
        <v>1999</v>
      </c>
    </row>
    <row r="1116" spans="1:21" x14ac:dyDescent="0.25">
      <c r="A1116">
        <v>555</v>
      </c>
      <c r="B1116">
        <v>867</v>
      </c>
      <c r="C1116" t="s">
        <v>1262</v>
      </c>
      <c r="D1116" t="s">
        <v>139</v>
      </c>
      <c r="E1116" t="s">
        <v>15</v>
      </c>
      <c r="F1116" t="s">
        <v>2000</v>
      </c>
      <c r="G1116" t="str">
        <f>"201511004539"</f>
        <v>201511004539</v>
      </c>
      <c r="H1116" t="s">
        <v>1998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T1116">
        <v>0</v>
      </c>
      <c r="U1116" t="s">
        <v>1998</v>
      </c>
    </row>
    <row r="1117" spans="1:21" x14ac:dyDescent="0.25">
      <c r="H1117" t="s">
        <v>2001</v>
      </c>
    </row>
    <row r="1118" spans="1:21" x14ac:dyDescent="0.25">
      <c r="A1118">
        <v>556</v>
      </c>
      <c r="B1118">
        <v>323</v>
      </c>
      <c r="C1118" t="s">
        <v>2002</v>
      </c>
      <c r="D1118" t="s">
        <v>345</v>
      </c>
      <c r="E1118" t="s">
        <v>102</v>
      </c>
      <c r="F1118" t="s">
        <v>2003</v>
      </c>
      <c r="G1118" t="str">
        <f>"201511016698"</f>
        <v>201511016698</v>
      </c>
      <c r="H1118" t="s">
        <v>2004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T1118">
        <v>0</v>
      </c>
      <c r="U1118" t="s">
        <v>2004</v>
      </c>
    </row>
    <row r="1119" spans="1:21" x14ac:dyDescent="0.25">
      <c r="H1119" t="s">
        <v>2005</v>
      </c>
    </row>
    <row r="1120" spans="1:21" x14ac:dyDescent="0.25">
      <c r="A1120">
        <v>557</v>
      </c>
      <c r="B1120">
        <v>1159</v>
      </c>
      <c r="C1120" t="s">
        <v>2006</v>
      </c>
      <c r="D1120" t="s">
        <v>139</v>
      </c>
      <c r="E1120" t="s">
        <v>89</v>
      </c>
      <c r="F1120" t="s">
        <v>2007</v>
      </c>
      <c r="G1120" t="str">
        <f>"201511037859"</f>
        <v>201511037859</v>
      </c>
      <c r="H1120">
        <v>770</v>
      </c>
      <c r="I1120">
        <v>0</v>
      </c>
      <c r="J1120">
        <v>70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T1120">
        <v>0</v>
      </c>
      <c r="U1120">
        <v>840</v>
      </c>
    </row>
    <row r="1121" spans="1:21" x14ac:dyDescent="0.25">
      <c r="H1121" t="s">
        <v>738</v>
      </c>
    </row>
    <row r="1122" spans="1:21" x14ac:dyDescent="0.25">
      <c r="A1122">
        <v>558</v>
      </c>
      <c r="B1122">
        <v>6477</v>
      </c>
      <c r="C1122" t="s">
        <v>2008</v>
      </c>
      <c r="D1122" t="s">
        <v>923</v>
      </c>
      <c r="E1122" t="s">
        <v>986</v>
      </c>
      <c r="F1122" t="s">
        <v>2009</v>
      </c>
      <c r="G1122" t="str">
        <f>"201511007584"</f>
        <v>201511007584</v>
      </c>
      <c r="H1122">
        <v>660</v>
      </c>
      <c r="I1122">
        <v>150</v>
      </c>
      <c r="J1122">
        <v>30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T1122">
        <v>2</v>
      </c>
      <c r="U1122">
        <v>840</v>
      </c>
    </row>
    <row r="1123" spans="1:21" x14ac:dyDescent="0.25">
      <c r="H1123" t="s">
        <v>2010</v>
      </c>
    </row>
    <row r="1124" spans="1:21" x14ac:dyDescent="0.25">
      <c r="A1124">
        <v>559</v>
      </c>
      <c r="B1124">
        <v>9551</v>
      </c>
      <c r="C1124" t="s">
        <v>578</v>
      </c>
      <c r="D1124" t="s">
        <v>15</v>
      </c>
      <c r="E1124" t="s">
        <v>43</v>
      </c>
      <c r="F1124" t="s">
        <v>2011</v>
      </c>
      <c r="G1124" t="str">
        <f>"00022880"</f>
        <v>00022880</v>
      </c>
      <c r="H1124" t="s">
        <v>1877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T1124">
        <v>0</v>
      </c>
      <c r="U1124" t="s">
        <v>1877</v>
      </c>
    </row>
    <row r="1125" spans="1:21" x14ac:dyDescent="0.25">
      <c r="H1125" t="s">
        <v>2012</v>
      </c>
    </row>
    <row r="1126" spans="1:21" x14ac:dyDescent="0.25">
      <c r="A1126">
        <v>560</v>
      </c>
      <c r="B1126">
        <v>6140</v>
      </c>
      <c r="C1126" t="s">
        <v>1578</v>
      </c>
      <c r="D1126" t="s">
        <v>1112</v>
      </c>
      <c r="E1126" t="s">
        <v>15</v>
      </c>
      <c r="F1126" t="s">
        <v>2013</v>
      </c>
      <c r="G1126" t="str">
        <f>"00097770"</f>
        <v>00097770</v>
      </c>
      <c r="H1126">
        <v>836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T1126">
        <v>0</v>
      </c>
      <c r="U1126">
        <v>836</v>
      </c>
    </row>
    <row r="1127" spans="1:21" x14ac:dyDescent="0.25">
      <c r="H1127" t="s">
        <v>2014</v>
      </c>
    </row>
    <row r="1128" spans="1:21" x14ac:dyDescent="0.25">
      <c r="A1128">
        <v>561</v>
      </c>
      <c r="B1128">
        <v>4315</v>
      </c>
      <c r="C1128" t="s">
        <v>2015</v>
      </c>
      <c r="D1128" t="s">
        <v>417</v>
      </c>
      <c r="E1128" t="s">
        <v>114</v>
      </c>
      <c r="F1128" t="s">
        <v>2016</v>
      </c>
      <c r="G1128" t="str">
        <f>"00041127"</f>
        <v>00041127</v>
      </c>
      <c r="H1128" t="s">
        <v>1226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T1128">
        <v>0</v>
      </c>
      <c r="U1128" t="s">
        <v>1226</v>
      </c>
    </row>
    <row r="1129" spans="1:21" x14ac:dyDescent="0.25">
      <c r="H1129" t="s">
        <v>2017</v>
      </c>
    </row>
    <row r="1130" spans="1:21" x14ac:dyDescent="0.25">
      <c r="A1130">
        <v>562</v>
      </c>
      <c r="B1130">
        <v>4614</v>
      </c>
      <c r="C1130" t="s">
        <v>2018</v>
      </c>
      <c r="D1130" t="s">
        <v>882</v>
      </c>
      <c r="E1130" t="s">
        <v>73</v>
      </c>
      <c r="F1130" t="s">
        <v>2019</v>
      </c>
      <c r="G1130" t="str">
        <f>"00026205"</f>
        <v>00026205</v>
      </c>
      <c r="H1130" t="s">
        <v>1226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T1130">
        <v>0</v>
      </c>
      <c r="U1130" t="s">
        <v>1226</v>
      </c>
    </row>
    <row r="1131" spans="1:21" x14ac:dyDescent="0.25">
      <c r="H1131" t="s">
        <v>1007</v>
      </c>
    </row>
    <row r="1132" spans="1:21" x14ac:dyDescent="0.25">
      <c r="A1132">
        <v>563</v>
      </c>
      <c r="B1132">
        <v>2634</v>
      </c>
      <c r="C1132" t="s">
        <v>770</v>
      </c>
      <c r="D1132" t="s">
        <v>410</v>
      </c>
      <c r="E1132" t="s">
        <v>43</v>
      </c>
      <c r="F1132" t="s">
        <v>2020</v>
      </c>
      <c r="G1132" t="str">
        <f>"00033376"</f>
        <v>00033376</v>
      </c>
      <c r="H1132" t="s">
        <v>2021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T1132">
        <v>0</v>
      </c>
      <c r="U1132" t="s">
        <v>2021</v>
      </c>
    </row>
    <row r="1133" spans="1:21" x14ac:dyDescent="0.25">
      <c r="H1133" t="s">
        <v>2022</v>
      </c>
    </row>
    <row r="1134" spans="1:21" x14ac:dyDescent="0.25">
      <c r="A1134">
        <v>564</v>
      </c>
      <c r="B1134">
        <v>4632</v>
      </c>
      <c r="C1134" t="s">
        <v>2023</v>
      </c>
      <c r="D1134" t="s">
        <v>33</v>
      </c>
      <c r="E1134" t="s">
        <v>1599</v>
      </c>
      <c r="F1134" t="s">
        <v>2024</v>
      </c>
      <c r="G1134" t="str">
        <f>"00022229"</f>
        <v>00022229</v>
      </c>
      <c r="H1134">
        <v>770</v>
      </c>
      <c r="I1134">
        <v>0</v>
      </c>
      <c r="J1134">
        <v>30</v>
      </c>
      <c r="K1134">
        <v>0</v>
      </c>
      <c r="L1134">
        <v>30</v>
      </c>
      <c r="M1134">
        <v>0</v>
      </c>
      <c r="N1134">
        <v>0</v>
      </c>
      <c r="O1134">
        <v>0</v>
      </c>
      <c r="P1134">
        <v>0</v>
      </c>
      <c r="Q1134">
        <v>0</v>
      </c>
      <c r="T1134">
        <v>0</v>
      </c>
      <c r="U1134">
        <v>830</v>
      </c>
    </row>
    <row r="1135" spans="1:21" x14ac:dyDescent="0.25">
      <c r="H1135" t="s">
        <v>2025</v>
      </c>
    </row>
    <row r="1136" spans="1:21" x14ac:dyDescent="0.25">
      <c r="A1136">
        <v>565</v>
      </c>
      <c r="B1136">
        <v>1178</v>
      </c>
      <c r="C1136" t="s">
        <v>2026</v>
      </c>
      <c r="D1136" t="s">
        <v>135</v>
      </c>
      <c r="E1136" t="s">
        <v>43</v>
      </c>
      <c r="F1136" t="s">
        <v>2027</v>
      </c>
      <c r="G1136" t="str">
        <f>"201604001980"</f>
        <v>201604001980</v>
      </c>
      <c r="H1136" t="s">
        <v>2028</v>
      </c>
      <c r="I1136">
        <v>150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T1136">
        <v>0</v>
      </c>
      <c r="U1136" t="s">
        <v>2029</v>
      </c>
    </row>
    <row r="1137" spans="1:21" x14ac:dyDescent="0.25">
      <c r="H1137" t="s">
        <v>1501</v>
      </c>
    </row>
    <row r="1138" spans="1:21" x14ac:dyDescent="0.25">
      <c r="A1138">
        <v>566</v>
      </c>
      <c r="B1138">
        <v>9588</v>
      </c>
      <c r="C1138" t="s">
        <v>2030</v>
      </c>
      <c r="D1138" t="s">
        <v>882</v>
      </c>
      <c r="E1138" t="s">
        <v>140</v>
      </c>
      <c r="F1138" t="s">
        <v>2031</v>
      </c>
      <c r="G1138" t="str">
        <f>"201511038957"</f>
        <v>201511038957</v>
      </c>
      <c r="H1138" t="s">
        <v>1270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T1138">
        <v>0</v>
      </c>
      <c r="U1138" t="s">
        <v>1270</v>
      </c>
    </row>
    <row r="1139" spans="1:21" x14ac:dyDescent="0.25">
      <c r="H1139" t="s">
        <v>2032</v>
      </c>
    </row>
    <row r="1140" spans="1:21" x14ac:dyDescent="0.25">
      <c r="A1140">
        <v>567</v>
      </c>
      <c r="B1140">
        <v>8849</v>
      </c>
      <c r="C1140" t="s">
        <v>1108</v>
      </c>
      <c r="D1140" t="s">
        <v>33</v>
      </c>
      <c r="E1140" t="s">
        <v>284</v>
      </c>
      <c r="F1140" t="s">
        <v>2033</v>
      </c>
      <c r="G1140" t="str">
        <f>"201406015856"</f>
        <v>201406015856</v>
      </c>
      <c r="H1140">
        <v>759</v>
      </c>
      <c r="I1140">
        <v>0</v>
      </c>
      <c r="J1140">
        <v>70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T1140">
        <v>0</v>
      </c>
      <c r="U1140">
        <v>829</v>
      </c>
    </row>
    <row r="1141" spans="1:21" x14ac:dyDescent="0.25">
      <c r="H1141" t="s">
        <v>1110</v>
      </c>
    </row>
    <row r="1142" spans="1:21" x14ac:dyDescent="0.25">
      <c r="A1142">
        <v>568</v>
      </c>
      <c r="B1142">
        <v>6511</v>
      </c>
      <c r="C1142" t="s">
        <v>2034</v>
      </c>
      <c r="D1142" t="s">
        <v>42</v>
      </c>
      <c r="E1142" t="s">
        <v>114</v>
      </c>
      <c r="F1142" t="s">
        <v>2035</v>
      </c>
      <c r="G1142" t="str">
        <f>"201511025846"</f>
        <v>201511025846</v>
      </c>
      <c r="H1142" t="s">
        <v>2036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T1142">
        <v>0</v>
      </c>
      <c r="U1142" t="s">
        <v>2036</v>
      </c>
    </row>
    <row r="1143" spans="1:21" x14ac:dyDescent="0.25">
      <c r="H1143" t="s">
        <v>2037</v>
      </c>
    </row>
    <row r="1144" spans="1:21" x14ac:dyDescent="0.25">
      <c r="A1144">
        <v>569</v>
      </c>
      <c r="B1144">
        <v>9355</v>
      </c>
      <c r="C1144" t="s">
        <v>2038</v>
      </c>
      <c r="D1144" t="s">
        <v>33</v>
      </c>
      <c r="E1144" t="s">
        <v>2039</v>
      </c>
      <c r="F1144" t="s">
        <v>2040</v>
      </c>
      <c r="G1144" t="str">
        <f>"00057203"</f>
        <v>00057203</v>
      </c>
      <c r="H1144">
        <v>825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6</v>
      </c>
      <c r="S1144">
        <v>906</v>
      </c>
      <c r="T1144">
        <v>2</v>
      </c>
      <c r="U1144">
        <v>825</v>
      </c>
    </row>
    <row r="1145" spans="1:21" x14ac:dyDescent="0.25">
      <c r="H1145" t="s">
        <v>2041</v>
      </c>
    </row>
    <row r="1146" spans="1:21" x14ac:dyDescent="0.25">
      <c r="A1146">
        <v>570</v>
      </c>
      <c r="B1146">
        <v>7885</v>
      </c>
      <c r="C1146" t="s">
        <v>2042</v>
      </c>
      <c r="D1146" t="s">
        <v>23</v>
      </c>
      <c r="E1146" t="s">
        <v>387</v>
      </c>
      <c r="F1146" t="s">
        <v>2043</v>
      </c>
      <c r="G1146" t="str">
        <f>"00005940"</f>
        <v>00005940</v>
      </c>
      <c r="H1146">
        <v>825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T1146">
        <v>0</v>
      </c>
      <c r="U1146">
        <v>825</v>
      </c>
    </row>
    <row r="1147" spans="1:21" x14ac:dyDescent="0.25">
      <c r="H1147" t="s">
        <v>361</v>
      </c>
    </row>
    <row r="1148" spans="1:21" x14ac:dyDescent="0.25">
      <c r="A1148">
        <v>571</v>
      </c>
      <c r="B1148">
        <v>3630</v>
      </c>
      <c r="C1148" t="s">
        <v>2044</v>
      </c>
      <c r="D1148" t="s">
        <v>47</v>
      </c>
      <c r="E1148" t="s">
        <v>19</v>
      </c>
      <c r="F1148" t="s">
        <v>2045</v>
      </c>
      <c r="G1148" t="str">
        <f>"201512000133"</f>
        <v>201512000133</v>
      </c>
      <c r="H1148">
        <v>825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T1148">
        <v>0</v>
      </c>
      <c r="U1148">
        <v>825</v>
      </c>
    </row>
    <row r="1149" spans="1:21" x14ac:dyDescent="0.25">
      <c r="H1149" t="s">
        <v>2046</v>
      </c>
    </row>
    <row r="1150" spans="1:21" x14ac:dyDescent="0.25">
      <c r="A1150">
        <v>572</v>
      </c>
      <c r="B1150">
        <v>2507</v>
      </c>
      <c r="C1150" t="s">
        <v>2047</v>
      </c>
      <c r="D1150" t="s">
        <v>178</v>
      </c>
      <c r="E1150" t="s">
        <v>38</v>
      </c>
      <c r="F1150" t="s">
        <v>2048</v>
      </c>
      <c r="G1150" t="str">
        <f>"00023451"</f>
        <v>00023451</v>
      </c>
      <c r="H1150">
        <v>825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6</v>
      </c>
      <c r="S1150">
        <v>932</v>
      </c>
      <c r="T1150">
        <v>0</v>
      </c>
      <c r="U1150">
        <v>825</v>
      </c>
    </row>
    <row r="1151" spans="1:21" x14ac:dyDescent="0.25">
      <c r="H1151" t="s">
        <v>2049</v>
      </c>
    </row>
    <row r="1152" spans="1:21" x14ac:dyDescent="0.25">
      <c r="A1152">
        <v>573</v>
      </c>
      <c r="B1152">
        <v>2507</v>
      </c>
      <c r="C1152" t="s">
        <v>2047</v>
      </c>
      <c r="D1152" t="s">
        <v>178</v>
      </c>
      <c r="E1152" t="s">
        <v>38</v>
      </c>
      <c r="F1152" t="s">
        <v>2048</v>
      </c>
      <c r="G1152" t="str">
        <f>"00023451"</f>
        <v>00023451</v>
      </c>
      <c r="H1152">
        <v>825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T1152">
        <v>0</v>
      </c>
      <c r="U1152">
        <v>825</v>
      </c>
    </row>
    <row r="1153" spans="1:21" x14ac:dyDescent="0.25">
      <c r="H1153" t="s">
        <v>2049</v>
      </c>
    </row>
    <row r="1154" spans="1:21" x14ac:dyDescent="0.25">
      <c r="A1154">
        <v>574</v>
      </c>
      <c r="B1154">
        <v>5647</v>
      </c>
      <c r="C1154" t="s">
        <v>2050</v>
      </c>
      <c r="D1154" t="s">
        <v>47</v>
      </c>
      <c r="E1154" t="s">
        <v>19</v>
      </c>
      <c r="F1154" t="s">
        <v>2051</v>
      </c>
      <c r="G1154" t="str">
        <f>"00017010"</f>
        <v>00017010</v>
      </c>
      <c r="H1154">
        <v>825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6</v>
      </c>
      <c r="S1154">
        <v>906</v>
      </c>
      <c r="T1154">
        <v>0</v>
      </c>
      <c r="U1154">
        <v>825</v>
      </c>
    </row>
    <row r="1155" spans="1:21" x14ac:dyDescent="0.25">
      <c r="H1155" t="s">
        <v>2052</v>
      </c>
    </row>
    <row r="1156" spans="1:21" x14ac:dyDescent="0.25">
      <c r="A1156">
        <v>575</v>
      </c>
      <c r="B1156">
        <v>3468</v>
      </c>
      <c r="C1156" t="s">
        <v>2053</v>
      </c>
      <c r="D1156" t="s">
        <v>248</v>
      </c>
      <c r="E1156" t="s">
        <v>638</v>
      </c>
      <c r="F1156" t="s">
        <v>2054</v>
      </c>
      <c r="G1156" t="str">
        <f>"201511038755"</f>
        <v>201511038755</v>
      </c>
      <c r="H1156">
        <v>825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T1156">
        <v>0</v>
      </c>
      <c r="U1156">
        <v>825</v>
      </c>
    </row>
    <row r="1157" spans="1:21" x14ac:dyDescent="0.25">
      <c r="H1157" t="s">
        <v>2055</v>
      </c>
    </row>
    <row r="1158" spans="1:21" x14ac:dyDescent="0.25">
      <c r="A1158">
        <v>576</v>
      </c>
      <c r="B1158">
        <v>2387</v>
      </c>
      <c r="C1158" t="s">
        <v>1472</v>
      </c>
      <c r="D1158" t="s">
        <v>619</v>
      </c>
      <c r="E1158" t="s">
        <v>43</v>
      </c>
      <c r="F1158" t="s">
        <v>2056</v>
      </c>
      <c r="G1158" t="str">
        <f>"201511005597"</f>
        <v>201511005597</v>
      </c>
      <c r="H1158">
        <v>825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T1158">
        <v>0</v>
      </c>
      <c r="U1158">
        <v>825</v>
      </c>
    </row>
    <row r="1159" spans="1:21" x14ac:dyDescent="0.25">
      <c r="H1159" t="s">
        <v>2057</v>
      </c>
    </row>
    <row r="1160" spans="1:21" x14ac:dyDescent="0.25">
      <c r="A1160">
        <v>577</v>
      </c>
      <c r="B1160">
        <v>7044</v>
      </c>
      <c r="C1160" t="s">
        <v>2058</v>
      </c>
      <c r="D1160" t="s">
        <v>410</v>
      </c>
      <c r="E1160" t="s">
        <v>114</v>
      </c>
      <c r="F1160" t="s">
        <v>2059</v>
      </c>
      <c r="G1160" t="str">
        <f>"201511039851"</f>
        <v>201511039851</v>
      </c>
      <c r="H1160">
        <v>825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T1160">
        <v>0</v>
      </c>
      <c r="U1160">
        <v>825</v>
      </c>
    </row>
    <row r="1161" spans="1:21" x14ac:dyDescent="0.25">
      <c r="H1161" t="s">
        <v>2060</v>
      </c>
    </row>
    <row r="1162" spans="1:21" x14ac:dyDescent="0.25">
      <c r="A1162">
        <v>578</v>
      </c>
      <c r="B1162">
        <v>1468</v>
      </c>
      <c r="C1162" t="s">
        <v>2061</v>
      </c>
      <c r="D1162" t="s">
        <v>2062</v>
      </c>
      <c r="E1162" t="s">
        <v>199</v>
      </c>
      <c r="F1162" t="s">
        <v>2063</v>
      </c>
      <c r="G1162" t="str">
        <f>"00022968"</f>
        <v>00022968</v>
      </c>
      <c r="H1162">
        <v>825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T1162">
        <v>0</v>
      </c>
      <c r="U1162">
        <v>825</v>
      </c>
    </row>
    <row r="1163" spans="1:21" x14ac:dyDescent="0.25">
      <c r="H1163" t="s">
        <v>2064</v>
      </c>
    </row>
    <row r="1164" spans="1:21" x14ac:dyDescent="0.25">
      <c r="A1164">
        <v>579</v>
      </c>
      <c r="B1164">
        <v>10444</v>
      </c>
      <c r="C1164" t="s">
        <v>2065</v>
      </c>
      <c r="D1164" t="s">
        <v>154</v>
      </c>
      <c r="E1164" t="s">
        <v>33</v>
      </c>
      <c r="F1164" t="s">
        <v>2066</v>
      </c>
      <c r="G1164" t="str">
        <f>"201511033730"</f>
        <v>201511033730</v>
      </c>
      <c r="H1164">
        <v>825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T1164">
        <v>0</v>
      </c>
      <c r="U1164">
        <v>825</v>
      </c>
    </row>
    <row r="1165" spans="1:21" x14ac:dyDescent="0.25">
      <c r="H1165" t="s">
        <v>2067</v>
      </c>
    </row>
    <row r="1166" spans="1:21" x14ac:dyDescent="0.25">
      <c r="A1166">
        <v>580</v>
      </c>
      <c r="B1166">
        <v>4862</v>
      </c>
      <c r="C1166" t="s">
        <v>2068</v>
      </c>
      <c r="D1166" t="s">
        <v>1499</v>
      </c>
      <c r="E1166" t="s">
        <v>38</v>
      </c>
      <c r="F1166" t="s">
        <v>2069</v>
      </c>
      <c r="G1166" t="str">
        <f>"201512000560"</f>
        <v>201512000560</v>
      </c>
      <c r="H1166">
        <v>825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T1166">
        <v>0</v>
      </c>
      <c r="U1166">
        <v>825</v>
      </c>
    </row>
    <row r="1167" spans="1:21" x14ac:dyDescent="0.25">
      <c r="H1167" t="s">
        <v>2070</v>
      </c>
    </row>
    <row r="1168" spans="1:21" x14ac:dyDescent="0.25">
      <c r="A1168">
        <v>581</v>
      </c>
      <c r="B1168">
        <v>10165</v>
      </c>
      <c r="C1168" t="s">
        <v>2071</v>
      </c>
      <c r="D1168" t="s">
        <v>479</v>
      </c>
      <c r="E1168" t="s">
        <v>15</v>
      </c>
      <c r="F1168" t="s">
        <v>2072</v>
      </c>
      <c r="G1168" t="str">
        <f>"00096410"</f>
        <v>00096410</v>
      </c>
      <c r="H1168">
        <v>825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T1168">
        <v>2</v>
      </c>
      <c r="U1168">
        <v>825</v>
      </c>
    </row>
    <row r="1169" spans="1:21" x14ac:dyDescent="0.25">
      <c r="H1169" t="s">
        <v>2073</v>
      </c>
    </row>
    <row r="1170" spans="1:21" x14ac:dyDescent="0.25">
      <c r="A1170">
        <v>582</v>
      </c>
      <c r="B1170">
        <v>6470</v>
      </c>
      <c r="C1170" t="s">
        <v>2074</v>
      </c>
      <c r="D1170" t="s">
        <v>2075</v>
      </c>
      <c r="E1170" t="s">
        <v>15</v>
      </c>
      <c r="F1170" t="s">
        <v>2076</v>
      </c>
      <c r="G1170" t="str">
        <f>"201511037677"</f>
        <v>201511037677</v>
      </c>
      <c r="H1170">
        <v>825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T1170">
        <v>1</v>
      </c>
      <c r="U1170">
        <v>825</v>
      </c>
    </row>
    <row r="1171" spans="1:21" x14ac:dyDescent="0.25">
      <c r="H1171" t="s">
        <v>2077</v>
      </c>
    </row>
    <row r="1172" spans="1:21" x14ac:dyDescent="0.25">
      <c r="A1172">
        <v>583</v>
      </c>
      <c r="B1172">
        <v>346</v>
      </c>
      <c r="C1172" t="s">
        <v>1699</v>
      </c>
      <c r="D1172" t="s">
        <v>2078</v>
      </c>
      <c r="E1172" t="s">
        <v>15</v>
      </c>
      <c r="F1172" t="s">
        <v>2079</v>
      </c>
      <c r="G1172" t="str">
        <f>"00022889"</f>
        <v>00022889</v>
      </c>
      <c r="H1172">
        <v>792</v>
      </c>
      <c r="I1172">
        <v>0</v>
      </c>
      <c r="J1172">
        <v>30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T1172">
        <v>0</v>
      </c>
      <c r="U1172">
        <v>822</v>
      </c>
    </row>
    <row r="1173" spans="1:21" x14ac:dyDescent="0.25">
      <c r="H1173" t="s">
        <v>2080</v>
      </c>
    </row>
    <row r="1174" spans="1:21" x14ac:dyDescent="0.25">
      <c r="A1174">
        <v>584</v>
      </c>
      <c r="B1174">
        <v>1133</v>
      </c>
      <c r="C1174" t="s">
        <v>2081</v>
      </c>
      <c r="D1174" t="s">
        <v>195</v>
      </c>
      <c r="E1174" t="s">
        <v>150</v>
      </c>
      <c r="F1174" t="s">
        <v>2082</v>
      </c>
      <c r="G1174" t="str">
        <f>"201511036745"</f>
        <v>201511036745</v>
      </c>
      <c r="H1174" t="s">
        <v>1972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T1174">
        <v>0</v>
      </c>
      <c r="U1174" t="s">
        <v>1972</v>
      </c>
    </row>
    <row r="1175" spans="1:21" x14ac:dyDescent="0.25">
      <c r="H1175" t="s">
        <v>2083</v>
      </c>
    </row>
    <row r="1176" spans="1:21" x14ac:dyDescent="0.25">
      <c r="A1176">
        <v>585</v>
      </c>
      <c r="B1176">
        <v>437</v>
      </c>
      <c r="C1176" t="s">
        <v>2084</v>
      </c>
      <c r="D1176" t="s">
        <v>102</v>
      </c>
      <c r="E1176" t="s">
        <v>199</v>
      </c>
      <c r="F1176" t="s">
        <v>2085</v>
      </c>
      <c r="G1176" t="str">
        <f>"201510000796"</f>
        <v>201510000796</v>
      </c>
      <c r="H1176" t="s">
        <v>2086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T1176">
        <v>0</v>
      </c>
      <c r="U1176" t="s">
        <v>2086</v>
      </c>
    </row>
    <row r="1177" spans="1:21" x14ac:dyDescent="0.25">
      <c r="H1177" t="s">
        <v>1754</v>
      </c>
    </row>
    <row r="1178" spans="1:21" x14ac:dyDescent="0.25">
      <c r="A1178">
        <v>586</v>
      </c>
      <c r="B1178">
        <v>1369</v>
      </c>
      <c r="C1178" t="s">
        <v>2087</v>
      </c>
      <c r="D1178" t="s">
        <v>2088</v>
      </c>
      <c r="E1178" t="s">
        <v>102</v>
      </c>
      <c r="F1178" t="s">
        <v>2089</v>
      </c>
      <c r="G1178" t="str">
        <f>"00049692"</f>
        <v>00049692</v>
      </c>
      <c r="H1178">
        <v>814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T1178">
        <v>0</v>
      </c>
      <c r="U1178">
        <v>814</v>
      </c>
    </row>
    <row r="1179" spans="1:21" x14ac:dyDescent="0.25">
      <c r="H1179" t="s">
        <v>2090</v>
      </c>
    </row>
    <row r="1180" spans="1:21" x14ac:dyDescent="0.25">
      <c r="A1180">
        <v>587</v>
      </c>
      <c r="B1180">
        <v>8761</v>
      </c>
      <c r="C1180" t="s">
        <v>1711</v>
      </c>
      <c r="D1180" t="s">
        <v>23</v>
      </c>
      <c r="E1180" t="s">
        <v>66</v>
      </c>
      <c r="F1180" t="s">
        <v>2091</v>
      </c>
      <c r="G1180" t="str">
        <f>"00038710"</f>
        <v>00038710</v>
      </c>
      <c r="H1180">
        <v>660</v>
      </c>
      <c r="I1180">
        <v>150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T1180">
        <v>0</v>
      </c>
      <c r="U1180">
        <v>810</v>
      </c>
    </row>
    <row r="1181" spans="1:21" x14ac:dyDescent="0.25">
      <c r="H1181" t="s">
        <v>738</v>
      </c>
    </row>
    <row r="1182" spans="1:21" x14ac:dyDescent="0.25">
      <c r="A1182">
        <v>588</v>
      </c>
      <c r="B1182">
        <v>6592</v>
      </c>
      <c r="C1182" t="s">
        <v>2092</v>
      </c>
      <c r="D1182" t="s">
        <v>2093</v>
      </c>
      <c r="E1182" t="s">
        <v>43</v>
      </c>
      <c r="F1182" t="s">
        <v>2094</v>
      </c>
      <c r="G1182" t="str">
        <f>"00028308"</f>
        <v>00028308</v>
      </c>
      <c r="H1182">
        <v>660</v>
      </c>
      <c r="I1182">
        <v>150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T1182">
        <v>0</v>
      </c>
      <c r="U1182">
        <v>810</v>
      </c>
    </row>
    <row r="1183" spans="1:21" x14ac:dyDescent="0.25">
      <c r="H1183" t="s">
        <v>2095</v>
      </c>
    </row>
    <row r="1184" spans="1:21" x14ac:dyDescent="0.25">
      <c r="A1184">
        <v>589</v>
      </c>
      <c r="B1184">
        <v>8144</v>
      </c>
      <c r="C1184" t="s">
        <v>2096</v>
      </c>
      <c r="D1184" t="s">
        <v>2097</v>
      </c>
      <c r="E1184" t="s">
        <v>207</v>
      </c>
      <c r="F1184" t="s">
        <v>2098</v>
      </c>
      <c r="G1184" t="str">
        <f>"00036866"</f>
        <v>00036866</v>
      </c>
      <c r="H1184" t="s">
        <v>2099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T1184">
        <v>2</v>
      </c>
      <c r="U1184" t="s">
        <v>2099</v>
      </c>
    </row>
    <row r="1185" spans="1:21" x14ac:dyDescent="0.25">
      <c r="H1185" t="s">
        <v>2100</v>
      </c>
    </row>
    <row r="1186" spans="1:21" x14ac:dyDescent="0.25">
      <c r="A1186">
        <v>590</v>
      </c>
      <c r="B1186">
        <v>3813</v>
      </c>
      <c r="C1186" t="s">
        <v>2101</v>
      </c>
      <c r="D1186" t="s">
        <v>162</v>
      </c>
      <c r="E1186" t="s">
        <v>43</v>
      </c>
      <c r="F1186" t="s">
        <v>2102</v>
      </c>
      <c r="G1186" t="str">
        <f>"00085489"</f>
        <v>00085489</v>
      </c>
      <c r="H1186" t="s">
        <v>2099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T1186">
        <v>2</v>
      </c>
      <c r="U1186" t="s">
        <v>2099</v>
      </c>
    </row>
    <row r="1187" spans="1:21" x14ac:dyDescent="0.25">
      <c r="H1187" t="s">
        <v>2103</v>
      </c>
    </row>
    <row r="1188" spans="1:21" x14ac:dyDescent="0.25">
      <c r="A1188">
        <v>591</v>
      </c>
      <c r="B1188">
        <v>2684</v>
      </c>
      <c r="C1188" t="s">
        <v>2104</v>
      </c>
      <c r="D1188" t="s">
        <v>23</v>
      </c>
      <c r="E1188" t="s">
        <v>114</v>
      </c>
      <c r="F1188" t="s">
        <v>2105</v>
      </c>
      <c r="G1188" t="str">
        <f>"00068498"</f>
        <v>00068498</v>
      </c>
      <c r="H1188" t="s">
        <v>2106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T1188">
        <v>0</v>
      </c>
      <c r="U1188" t="s">
        <v>2106</v>
      </c>
    </row>
    <row r="1189" spans="1:21" x14ac:dyDescent="0.25">
      <c r="H1189" t="s">
        <v>2107</v>
      </c>
    </row>
    <row r="1190" spans="1:21" x14ac:dyDescent="0.25">
      <c r="A1190">
        <v>592</v>
      </c>
      <c r="B1190">
        <v>8130</v>
      </c>
      <c r="C1190" t="s">
        <v>2108</v>
      </c>
      <c r="D1190" t="s">
        <v>42</v>
      </c>
      <c r="E1190" t="s">
        <v>43</v>
      </c>
      <c r="F1190" t="s">
        <v>2109</v>
      </c>
      <c r="G1190" t="str">
        <f>"00095042"</f>
        <v>00095042</v>
      </c>
      <c r="H1190" t="s">
        <v>2110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T1190">
        <v>0</v>
      </c>
      <c r="U1190" t="s">
        <v>2110</v>
      </c>
    </row>
    <row r="1191" spans="1:21" x14ac:dyDescent="0.25">
      <c r="H1191" t="s">
        <v>2111</v>
      </c>
    </row>
    <row r="1192" spans="1:21" x14ac:dyDescent="0.25">
      <c r="A1192">
        <v>593</v>
      </c>
      <c r="B1192">
        <v>5444</v>
      </c>
      <c r="C1192" t="s">
        <v>2112</v>
      </c>
      <c r="D1192" t="s">
        <v>260</v>
      </c>
      <c r="E1192" t="s">
        <v>199</v>
      </c>
      <c r="F1192" t="s">
        <v>2113</v>
      </c>
      <c r="G1192" t="str">
        <f>"00090882"</f>
        <v>00090882</v>
      </c>
      <c r="H1192" t="s">
        <v>2110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T1192">
        <v>2</v>
      </c>
      <c r="U1192" t="s">
        <v>2110</v>
      </c>
    </row>
    <row r="1193" spans="1:21" x14ac:dyDescent="0.25">
      <c r="H1193" t="s">
        <v>2114</v>
      </c>
    </row>
    <row r="1194" spans="1:21" x14ac:dyDescent="0.25">
      <c r="A1194">
        <v>594</v>
      </c>
      <c r="B1194">
        <v>3875</v>
      </c>
      <c r="C1194" t="s">
        <v>2115</v>
      </c>
      <c r="D1194" t="s">
        <v>102</v>
      </c>
      <c r="E1194" t="s">
        <v>89</v>
      </c>
      <c r="F1194" t="s">
        <v>2116</v>
      </c>
      <c r="G1194" t="str">
        <f>"00036681"</f>
        <v>00036681</v>
      </c>
      <c r="H1194" t="s">
        <v>2117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T1194">
        <v>0</v>
      </c>
      <c r="U1194" t="s">
        <v>2117</v>
      </c>
    </row>
    <row r="1195" spans="1:21" x14ac:dyDescent="0.25">
      <c r="H1195" t="s">
        <v>2118</v>
      </c>
    </row>
    <row r="1196" spans="1:21" x14ac:dyDescent="0.25">
      <c r="A1196">
        <v>595</v>
      </c>
      <c r="B1196">
        <v>248</v>
      </c>
      <c r="C1196" t="s">
        <v>2119</v>
      </c>
      <c r="D1196" t="s">
        <v>23</v>
      </c>
      <c r="E1196" t="s">
        <v>174</v>
      </c>
      <c r="F1196" t="s">
        <v>2120</v>
      </c>
      <c r="G1196" t="str">
        <f>"00024366"</f>
        <v>00024366</v>
      </c>
      <c r="H1196">
        <v>770</v>
      </c>
      <c r="I1196">
        <v>0</v>
      </c>
      <c r="J1196">
        <v>30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T1196">
        <v>0</v>
      </c>
      <c r="U1196">
        <v>800</v>
      </c>
    </row>
    <row r="1197" spans="1:21" x14ac:dyDescent="0.25">
      <c r="H1197" t="s">
        <v>2121</v>
      </c>
    </row>
    <row r="1198" spans="1:21" x14ac:dyDescent="0.25">
      <c r="A1198">
        <v>596</v>
      </c>
      <c r="B1198">
        <v>6497</v>
      </c>
      <c r="C1198" t="s">
        <v>2122</v>
      </c>
      <c r="D1198" t="s">
        <v>23</v>
      </c>
      <c r="E1198" t="s">
        <v>84</v>
      </c>
      <c r="F1198" t="s">
        <v>2123</v>
      </c>
      <c r="G1198" t="str">
        <f>"00021480"</f>
        <v>00021480</v>
      </c>
      <c r="H1198">
        <v>770</v>
      </c>
      <c r="I1198">
        <v>0</v>
      </c>
      <c r="J1198">
        <v>30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T1198">
        <v>0</v>
      </c>
      <c r="U1198">
        <v>800</v>
      </c>
    </row>
    <row r="1199" spans="1:21" x14ac:dyDescent="0.25">
      <c r="H1199" t="s">
        <v>2124</v>
      </c>
    </row>
    <row r="1200" spans="1:21" x14ac:dyDescent="0.25">
      <c r="A1200">
        <v>597</v>
      </c>
      <c r="B1200">
        <v>4527</v>
      </c>
      <c r="C1200" t="s">
        <v>2125</v>
      </c>
      <c r="D1200" t="s">
        <v>194</v>
      </c>
      <c r="E1200" t="s">
        <v>33</v>
      </c>
      <c r="F1200" t="s">
        <v>2126</v>
      </c>
      <c r="G1200" t="str">
        <f>"201511025365"</f>
        <v>201511025365</v>
      </c>
      <c r="H1200">
        <v>770</v>
      </c>
      <c r="I1200">
        <v>0</v>
      </c>
      <c r="J1200">
        <v>30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T1200">
        <v>0</v>
      </c>
      <c r="U1200">
        <v>800</v>
      </c>
    </row>
    <row r="1201" spans="1:21" x14ac:dyDescent="0.25">
      <c r="H1201" t="s">
        <v>2127</v>
      </c>
    </row>
    <row r="1202" spans="1:21" x14ac:dyDescent="0.25">
      <c r="A1202">
        <v>598</v>
      </c>
      <c r="B1202">
        <v>5070</v>
      </c>
      <c r="C1202" t="s">
        <v>2128</v>
      </c>
      <c r="D1202" t="s">
        <v>2129</v>
      </c>
      <c r="E1202" t="s">
        <v>114</v>
      </c>
      <c r="F1202" t="s">
        <v>2130</v>
      </c>
      <c r="G1202" t="str">
        <f>"00023302"</f>
        <v>00023302</v>
      </c>
      <c r="H1202">
        <v>770</v>
      </c>
      <c r="I1202">
        <v>0</v>
      </c>
      <c r="J1202">
        <v>30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T1202">
        <v>0</v>
      </c>
      <c r="U1202">
        <v>800</v>
      </c>
    </row>
    <row r="1203" spans="1:21" x14ac:dyDescent="0.25">
      <c r="H1203" t="s">
        <v>2131</v>
      </c>
    </row>
    <row r="1204" spans="1:21" x14ac:dyDescent="0.25">
      <c r="A1204">
        <v>599</v>
      </c>
      <c r="B1204">
        <v>9550</v>
      </c>
      <c r="C1204" t="s">
        <v>2132</v>
      </c>
      <c r="D1204" t="s">
        <v>601</v>
      </c>
      <c r="E1204" t="s">
        <v>421</v>
      </c>
      <c r="F1204" t="s">
        <v>2133</v>
      </c>
      <c r="G1204" t="str">
        <f>"201512000413"</f>
        <v>201512000413</v>
      </c>
      <c r="H1204">
        <v>770</v>
      </c>
      <c r="I1204">
        <v>0</v>
      </c>
      <c r="J1204">
        <v>30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T1204">
        <v>1</v>
      </c>
      <c r="U1204">
        <v>800</v>
      </c>
    </row>
    <row r="1205" spans="1:21" x14ac:dyDescent="0.25">
      <c r="H1205" t="s">
        <v>2134</v>
      </c>
    </row>
    <row r="1206" spans="1:21" x14ac:dyDescent="0.25">
      <c r="A1206">
        <v>600</v>
      </c>
      <c r="B1206">
        <v>1589</v>
      </c>
      <c r="C1206" t="s">
        <v>2135</v>
      </c>
      <c r="D1206" t="s">
        <v>1144</v>
      </c>
      <c r="E1206" t="s">
        <v>659</v>
      </c>
      <c r="F1206" t="s">
        <v>2136</v>
      </c>
      <c r="G1206" t="str">
        <f>"00084555"</f>
        <v>00084555</v>
      </c>
      <c r="H1206" t="s">
        <v>963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T1206">
        <v>0</v>
      </c>
      <c r="U1206" t="s">
        <v>963</v>
      </c>
    </row>
    <row r="1207" spans="1:21" x14ac:dyDescent="0.25">
      <c r="H1207" t="s">
        <v>2137</v>
      </c>
    </row>
    <row r="1208" spans="1:21" x14ac:dyDescent="0.25">
      <c r="A1208">
        <v>601</v>
      </c>
      <c r="B1208">
        <v>9232</v>
      </c>
      <c r="C1208" t="s">
        <v>2138</v>
      </c>
      <c r="D1208" t="s">
        <v>488</v>
      </c>
      <c r="E1208" t="s">
        <v>124</v>
      </c>
      <c r="F1208" t="s">
        <v>2139</v>
      </c>
      <c r="G1208" t="str">
        <f>"201511040173"</f>
        <v>201511040173</v>
      </c>
      <c r="H1208" t="s">
        <v>963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T1208">
        <v>0</v>
      </c>
      <c r="U1208" t="s">
        <v>963</v>
      </c>
    </row>
    <row r="1209" spans="1:21" x14ac:dyDescent="0.25">
      <c r="H1209" t="s">
        <v>2140</v>
      </c>
    </row>
    <row r="1210" spans="1:21" x14ac:dyDescent="0.25">
      <c r="A1210">
        <v>602</v>
      </c>
      <c r="B1210">
        <v>2579</v>
      </c>
      <c r="C1210" t="s">
        <v>2141</v>
      </c>
      <c r="D1210" t="s">
        <v>2142</v>
      </c>
      <c r="E1210" t="s">
        <v>114</v>
      </c>
      <c r="F1210" t="s">
        <v>2143</v>
      </c>
      <c r="G1210" t="str">
        <f>"00027420"</f>
        <v>00027420</v>
      </c>
      <c r="H1210" t="s">
        <v>963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6</v>
      </c>
      <c r="S1210">
        <v>906</v>
      </c>
      <c r="T1210">
        <v>0</v>
      </c>
      <c r="U1210" t="s">
        <v>963</v>
      </c>
    </row>
    <row r="1211" spans="1:21" x14ac:dyDescent="0.25">
      <c r="H1211" t="s">
        <v>664</v>
      </c>
    </row>
    <row r="1212" spans="1:21" x14ac:dyDescent="0.25">
      <c r="A1212">
        <v>603</v>
      </c>
      <c r="B1212">
        <v>3089</v>
      </c>
      <c r="C1212" t="s">
        <v>2144</v>
      </c>
      <c r="D1212" t="s">
        <v>681</v>
      </c>
      <c r="E1212" t="s">
        <v>19</v>
      </c>
      <c r="F1212" t="s">
        <v>2145</v>
      </c>
      <c r="G1212" t="str">
        <f>"00024652"</f>
        <v>00024652</v>
      </c>
      <c r="H1212" t="s">
        <v>2146</v>
      </c>
      <c r="I1212">
        <v>0</v>
      </c>
      <c r="J1212">
        <v>50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T1212">
        <v>0</v>
      </c>
      <c r="U1212" t="s">
        <v>2147</v>
      </c>
    </row>
    <row r="1213" spans="1:21" x14ac:dyDescent="0.25">
      <c r="H1213" t="s">
        <v>2148</v>
      </c>
    </row>
    <row r="1214" spans="1:21" x14ac:dyDescent="0.25">
      <c r="A1214">
        <v>604</v>
      </c>
      <c r="B1214">
        <v>7618</v>
      </c>
      <c r="C1214" t="s">
        <v>2149</v>
      </c>
      <c r="D1214" t="s">
        <v>725</v>
      </c>
      <c r="E1214" t="s">
        <v>19</v>
      </c>
      <c r="F1214" t="s">
        <v>2150</v>
      </c>
      <c r="G1214" t="str">
        <f>"201511043482"</f>
        <v>201511043482</v>
      </c>
      <c r="H1214" t="s">
        <v>2151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T1214">
        <v>0</v>
      </c>
      <c r="U1214" t="s">
        <v>2151</v>
      </c>
    </row>
    <row r="1215" spans="1:21" x14ac:dyDescent="0.25">
      <c r="H1215" t="s">
        <v>2152</v>
      </c>
    </row>
    <row r="1216" spans="1:21" x14ac:dyDescent="0.25">
      <c r="A1216">
        <v>605</v>
      </c>
      <c r="B1216">
        <v>9465</v>
      </c>
      <c r="C1216" t="s">
        <v>2153</v>
      </c>
      <c r="D1216" t="s">
        <v>2154</v>
      </c>
      <c r="E1216" t="s">
        <v>124</v>
      </c>
      <c r="F1216" t="s">
        <v>2155</v>
      </c>
      <c r="G1216" t="str">
        <f>"201511025086"</f>
        <v>201511025086</v>
      </c>
      <c r="H1216" t="s">
        <v>1475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T1216">
        <v>0</v>
      </c>
      <c r="U1216" t="s">
        <v>1475</v>
      </c>
    </row>
    <row r="1217" spans="1:21" x14ac:dyDescent="0.25">
      <c r="H1217" t="s">
        <v>2156</v>
      </c>
    </row>
    <row r="1218" spans="1:21" x14ac:dyDescent="0.25">
      <c r="A1218">
        <v>606</v>
      </c>
      <c r="B1218">
        <v>7465</v>
      </c>
      <c r="C1218" t="s">
        <v>2157</v>
      </c>
      <c r="D1218" t="s">
        <v>28</v>
      </c>
      <c r="E1218" t="s">
        <v>534</v>
      </c>
      <c r="F1218" t="s">
        <v>2158</v>
      </c>
      <c r="G1218" t="str">
        <f>"201604002779"</f>
        <v>201604002779</v>
      </c>
      <c r="H1218">
        <v>759</v>
      </c>
      <c r="I1218">
        <v>0</v>
      </c>
      <c r="J1218">
        <v>30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T1218">
        <v>2</v>
      </c>
      <c r="U1218">
        <v>789</v>
      </c>
    </row>
    <row r="1219" spans="1:21" x14ac:dyDescent="0.25">
      <c r="H1219" t="s">
        <v>2159</v>
      </c>
    </row>
    <row r="1220" spans="1:21" x14ac:dyDescent="0.25">
      <c r="A1220">
        <v>607</v>
      </c>
      <c r="B1220">
        <v>8237</v>
      </c>
      <c r="C1220" t="s">
        <v>2160</v>
      </c>
      <c r="D1220" t="s">
        <v>43</v>
      </c>
      <c r="E1220" t="s">
        <v>79</v>
      </c>
      <c r="F1220" t="s">
        <v>2161</v>
      </c>
      <c r="G1220" t="str">
        <f>"00088853"</f>
        <v>00088853</v>
      </c>
      <c r="H1220" t="s">
        <v>2162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T1220">
        <v>2</v>
      </c>
      <c r="U1220" t="s">
        <v>2162</v>
      </c>
    </row>
    <row r="1221" spans="1:21" x14ac:dyDescent="0.25">
      <c r="H1221" t="s">
        <v>2163</v>
      </c>
    </row>
    <row r="1222" spans="1:21" x14ac:dyDescent="0.25">
      <c r="A1222">
        <v>608</v>
      </c>
      <c r="B1222">
        <v>7894</v>
      </c>
      <c r="C1222" t="s">
        <v>2164</v>
      </c>
      <c r="D1222" t="s">
        <v>140</v>
      </c>
      <c r="E1222" t="s">
        <v>114</v>
      </c>
      <c r="F1222" t="s">
        <v>2165</v>
      </c>
      <c r="G1222" t="str">
        <f>"00101328"</f>
        <v>00101328</v>
      </c>
      <c r="H1222" t="s">
        <v>2166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T1222">
        <v>0</v>
      </c>
      <c r="U1222" t="s">
        <v>2166</v>
      </c>
    </row>
    <row r="1223" spans="1:21" x14ac:dyDescent="0.25">
      <c r="H1223" t="s">
        <v>2167</v>
      </c>
    </row>
    <row r="1224" spans="1:21" x14ac:dyDescent="0.25">
      <c r="A1224">
        <v>609</v>
      </c>
      <c r="B1224">
        <v>6080</v>
      </c>
      <c r="C1224" t="s">
        <v>2168</v>
      </c>
      <c r="D1224" t="s">
        <v>47</v>
      </c>
      <c r="E1224" t="s">
        <v>33</v>
      </c>
      <c r="F1224" t="s">
        <v>2169</v>
      </c>
      <c r="G1224" t="str">
        <f>"201511029347"</f>
        <v>201511029347</v>
      </c>
      <c r="H1224" t="s">
        <v>2170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T1224">
        <v>0</v>
      </c>
      <c r="U1224" t="s">
        <v>2170</v>
      </c>
    </row>
    <row r="1225" spans="1:21" x14ac:dyDescent="0.25">
      <c r="H1225" t="s">
        <v>2171</v>
      </c>
    </row>
    <row r="1226" spans="1:21" x14ac:dyDescent="0.25">
      <c r="A1226">
        <v>610</v>
      </c>
      <c r="B1226">
        <v>5698</v>
      </c>
      <c r="C1226" t="s">
        <v>2172</v>
      </c>
      <c r="D1226" t="s">
        <v>345</v>
      </c>
      <c r="E1226" t="s">
        <v>19</v>
      </c>
      <c r="F1226" t="s">
        <v>2173</v>
      </c>
      <c r="G1226" t="str">
        <f>"201511009525"</f>
        <v>201511009525</v>
      </c>
      <c r="H1226" t="s">
        <v>2170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T1226">
        <v>0</v>
      </c>
      <c r="U1226" t="s">
        <v>2170</v>
      </c>
    </row>
    <row r="1227" spans="1:21" x14ac:dyDescent="0.25">
      <c r="H1227" t="s">
        <v>2174</v>
      </c>
    </row>
    <row r="1228" spans="1:21" x14ac:dyDescent="0.25">
      <c r="A1228">
        <v>611</v>
      </c>
      <c r="B1228">
        <v>6806</v>
      </c>
      <c r="C1228" t="s">
        <v>2175</v>
      </c>
      <c r="D1228" t="s">
        <v>124</v>
      </c>
      <c r="E1228" t="s">
        <v>38</v>
      </c>
      <c r="F1228" t="s">
        <v>2176</v>
      </c>
      <c r="G1228" t="str">
        <f>"00084803"</f>
        <v>00084803</v>
      </c>
      <c r="H1228">
        <v>781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T1228">
        <v>2</v>
      </c>
      <c r="U1228">
        <v>781</v>
      </c>
    </row>
    <row r="1229" spans="1:21" x14ac:dyDescent="0.25">
      <c r="H1229" t="s">
        <v>2177</v>
      </c>
    </row>
    <row r="1230" spans="1:21" x14ac:dyDescent="0.25">
      <c r="A1230">
        <v>612</v>
      </c>
      <c r="B1230">
        <v>3983</v>
      </c>
      <c r="C1230" t="s">
        <v>2178</v>
      </c>
      <c r="D1230" t="s">
        <v>23</v>
      </c>
      <c r="E1230" t="s">
        <v>15</v>
      </c>
      <c r="F1230" t="s">
        <v>2179</v>
      </c>
      <c r="G1230" t="str">
        <f>"201511024919"</f>
        <v>201511024919</v>
      </c>
      <c r="H1230" t="s">
        <v>1401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T1230">
        <v>0</v>
      </c>
      <c r="U1230" t="s">
        <v>1401</v>
      </c>
    </row>
    <row r="1231" spans="1:21" x14ac:dyDescent="0.25">
      <c r="H1231" t="s">
        <v>2180</v>
      </c>
    </row>
    <row r="1232" spans="1:21" x14ac:dyDescent="0.25">
      <c r="A1232">
        <v>613</v>
      </c>
      <c r="B1232">
        <v>2799</v>
      </c>
      <c r="C1232" t="s">
        <v>2181</v>
      </c>
      <c r="D1232" t="s">
        <v>47</v>
      </c>
      <c r="E1232" t="s">
        <v>199</v>
      </c>
      <c r="F1232" t="s">
        <v>2182</v>
      </c>
      <c r="G1232" t="str">
        <f>"201511013481"</f>
        <v>201511013481</v>
      </c>
      <c r="H1232" t="s">
        <v>2183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T1232">
        <v>0</v>
      </c>
      <c r="U1232" t="s">
        <v>2183</v>
      </c>
    </row>
    <row r="1233" spans="1:21" x14ac:dyDescent="0.25">
      <c r="H1233" t="s">
        <v>2184</v>
      </c>
    </row>
    <row r="1234" spans="1:21" x14ac:dyDescent="0.25">
      <c r="A1234">
        <v>614</v>
      </c>
      <c r="B1234">
        <v>8418</v>
      </c>
      <c r="C1234" t="s">
        <v>2185</v>
      </c>
      <c r="D1234" t="s">
        <v>23</v>
      </c>
      <c r="E1234" t="s">
        <v>199</v>
      </c>
      <c r="F1234" t="s">
        <v>2186</v>
      </c>
      <c r="G1234" t="str">
        <f>"00051182"</f>
        <v>00051182</v>
      </c>
      <c r="H1234" t="s">
        <v>2183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T1234">
        <v>0</v>
      </c>
      <c r="U1234" t="s">
        <v>2183</v>
      </c>
    </row>
    <row r="1235" spans="1:21" x14ac:dyDescent="0.25">
      <c r="H1235" t="s">
        <v>2187</v>
      </c>
    </row>
    <row r="1236" spans="1:21" x14ac:dyDescent="0.25">
      <c r="A1236">
        <v>615</v>
      </c>
      <c r="B1236">
        <v>4680</v>
      </c>
      <c r="C1236" t="s">
        <v>2188</v>
      </c>
      <c r="D1236" t="s">
        <v>42</v>
      </c>
      <c r="E1236" t="s">
        <v>19</v>
      </c>
      <c r="F1236" t="s">
        <v>2189</v>
      </c>
      <c r="G1236" t="str">
        <f>"00043564"</f>
        <v>00043564</v>
      </c>
      <c r="H1236" t="s">
        <v>2190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T1236">
        <v>0</v>
      </c>
      <c r="U1236" t="s">
        <v>2190</v>
      </c>
    </row>
    <row r="1237" spans="1:21" x14ac:dyDescent="0.25">
      <c r="H1237" t="s">
        <v>2191</v>
      </c>
    </row>
    <row r="1238" spans="1:21" x14ac:dyDescent="0.25">
      <c r="A1238">
        <v>616</v>
      </c>
      <c r="B1238">
        <v>8433</v>
      </c>
      <c r="C1238" t="s">
        <v>2192</v>
      </c>
      <c r="D1238" t="s">
        <v>19</v>
      </c>
      <c r="E1238" t="s">
        <v>43</v>
      </c>
      <c r="F1238" t="s">
        <v>2193</v>
      </c>
      <c r="G1238" t="str">
        <f>"00103648"</f>
        <v>00103648</v>
      </c>
      <c r="H1238" t="s">
        <v>2190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T1238">
        <v>0</v>
      </c>
      <c r="U1238" t="s">
        <v>2190</v>
      </c>
    </row>
    <row r="1239" spans="1:21" x14ac:dyDescent="0.25">
      <c r="H1239" t="s">
        <v>2194</v>
      </c>
    </row>
    <row r="1240" spans="1:21" x14ac:dyDescent="0.25">
      <c r="A1240">
        <v>617</v>
      </c>
      <c r="B1240">
        <v>5800</v>
      </c>
      <c r="C1240" t="s">
        <v>2195</v>
      </c>
      <c r="D1240" t="s">
        <v>33</v>
      </c>
      <c r="E1240" t="s">
        <v>124</v>
      </c>
      <c r="F1240" t="s">
        <v>2196</v>
      </c>
      <c r="G1240" t="str">
        <f>"00094483"</f>
        <v>00094483</v>
      </c>
      <c r="H1240" t="s">
        <v>2197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T1240">
        <v>2</v>
      </c>
      <c r="U1240" t="s">
        <v>2197</v>
      </c>
    </row>
    <row r="1241" spans="1:21" x14ac:dyDescent="0.25">
      <c r="H1241" t="s">
        <v>1775</v>
      </c>
    </row>
    <row r="1242" spans="1:21" x14ac:dyDescent="0.25">
      <c r="A1242">
        <v>618</v>
      </c>
      <c r="B1242">
        <v>2538</v>
      </c>
      <c r="C1242" t="s">
        <v>500</v>
      </c>
      <c r="D1242" t="s">
        <v>154</v>
      </c>
      <c r="E1242" t="s">
        <v>38</v>
      </c>
      <c r="F1242" t="s">
        <v>2198</v>
      </c>
      <c r="G1242" t="str">
        <f>"201511007019"</f>
        <v>201511007019</v>
      </c>
      <c r="H1242">
        <v>770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T1242">
        <v>0</v>
      </c>
      <c r="U1242">
        <v>770</v>
      </c>
    </row>
    <row r="1243" spans="1:21" x14ac:dyDescent="0.25">
      <c r="H1243" t="s">
        <v>2199</v>
      </c>
    </row>
    <row r="1244" spans="1:21" x14ac:dyDescent="0.25">
      <c r="A1244">
        <v>619</v>
      </c>
      <c r="B1244">
        <v>7250</v>
      </c>
      <c r="C1244" t="s">
        <v>2200</v>
      </c>
      <c r="D1244" t="s">
        <v>101</v>
      </c>
      <c r="E1244" t="s">
        <v>162</v>
      </c>
      <c r="F1244" t="s">
        <v>2201</v>
      </c>
      <c r="G1244" t="str">
        <f>"00031583"</f>
        <v>00031583</v>
      </c>
      <c r="H1244">
        <v>770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T1244">
        <v>1</v>
      </c>
      <c r="U1244">
        <v>770</v>
      </c>
    </row>
    <row r="1245" spans="1:21" x14ac:dyDescent="0.25">
      <c r="H1245" t="s">
        <v>1775</v>
      </c>
    </row>
    <row r="1246" spans="1:21" x14ac:dyDescent="0.25">
      <c r="A1246">
        <v>620</v>
      </c>
      <c r="B1246">
        <v>106</v>
      </c>
      <c r="C1246" t="s">
        <v>2202</v>
      </c>
      <c r="D1246" t="s">
        <v>23</v>
      </c>
      <c r="E1246" t="s">
        <v>199</v>
      </c>
      <c r="F1246" t="s">
        <v>2203</v>
      </c>
      <c r="G1246" t="str">
        <f>"00002273"</f>
        <v>00002273</v>
      </c>
      <c r="H1246">
        <v>770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T1246">
        <v>0</v>
      </c>
      <c r="U1246">
        <v>770</v>
      </c>
    </row>
    <row r="1247" spans="1:21" x14ac:dyDescent="0.25">
      <c r="H1247" t="s">
        <v>2204</v>
      </c>
    </row>
    <row r="1248" spans="1:21" x14ac:dyDescent="0.25">
      <c r="A1248">
        <v>621</v>
      </c>
      <c r="B1248">
        <v>1911</v>
      </c>
      <c r="C1248" t="s">
        <v>2205</v>
      </c>
      <c r="D1248" t="s">
        <v>267</v>
      </c>
      <c r="E1248" t="s">
        <v>534</v>
      </c>
      <c r="F1248" t="s">
        <v>2206</v>
      </c>
      <c r="G1248" t="str">
        <f>"201511028875"</f>
        <v>201511028875</v>
      </c>
      <c r="H1248">
        <v>770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T1248">
        <v>0</v>
      </c>
      <c r="U1248">
        <v>770</v>
      </c>
    </row>
    <row r="1249" spans="1:21" x14ac:dyDescent="0.25">
      <c r="H1249" t="s">
        <v>2207</v>
      </c>
    </row>
    <row r="1250" spans="1:21" x14ac:dyDescent="0.25">
      <c r="A1250">
        <v>622</v>
      </c>
      <c r="B1250">
        <v>1911</v>
      </c>
      <c r="C1250" t="s">
        <v>2205</v>
      </c>
      <c r="D1250" t="s">
        <v>267</v>
      </c>
      <c r="E1250" t="s">
        <v>534</v>
      </c>
      <c r="F1250" t="s">
        <v>2206</v>
      </c>
      <c r="G1250" t="str">
        <f>"201511028875"</f>
        <v>201511028875</v>
      </c>
      <c r="H1250">
        <v>770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6</v>
      </c>
      <c r="S1250">
        <v>906</v>
      </c>
      <c r="T1250">
        <v>0</v>
      </c>
      <c r="U1250">
        <v>770</v>
      </c>
    </row>
    <row r="1251" spans="1:21" x14ac:dyDescent="0.25">
      <c r="H1251" t="s">
        <v>2207</v>
      </c>
    </row>
    <row r="1252" spans="1:21" x14ac:dyDescent="0.25">
      <c r="A1252">
        <v>623</v>
      </c>
      <c r="B1252">
        <v>6306</v>
      </c>
      <c r="C1252" t="s">
        <v>2208</v>
      </c>
      <c r="D1252" t="s">
        <v>2209</v>
      </c>
      <c r="E1252" t="s">
        <v>14</v>
      </c>
      <c r="F1252" t="s">
        <v>2210</v>
      </c>
      <c r="G1252" t="str">
        <f>"201511025101"</f>
        <v>201511025101</v>
      </c>
      <c r="H1252">
        <v>770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T1252">
        <v>0</v>
      </c>
      <c r="U1252">
        <v>770</v>
      </c>
    </row>
    <row r="1253" spans="1:21" x14ac:dyDescent="0.25">
      <c r="H1253" t="s">
        <v>2211</v>
      </c>
    </row>
    <row r="1254" spans="1:21" x14ac:dyDescent="0.25">
      <c r="A1254">
        <v>624</v>
      </c>
      <c r="B1254">
        <v>9607</v>
      </c>
      <c r="C1254" t="s">
        <v>2212</v>
      </c>
      <c r="D1254" t="s">
        <v>154</v>
      </c>
      <c r="E1254" t="s">
        <v>174</v>
      </c>
      <c r="F1254" t="s">
        <v>2213</v>
      </c>
      <c r="G1254" t="str">
        <f>"00084704"</f>
        <v>00084704</v>
      </c>
      <c r="H1254">
        <v>770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T1254">
        <v>0</v>
      </c>
      <c r="U1254">
        <v>770</v>
      </c>
    </row>
    <row r="1255" spans="1:21" x14ac:dyDescent="0.25">
      <c r="H1255" t="s">
        <v>2214</v>
      </c>
    </row>
    <row r="1256" spans="1:21" x14ac:dyDescent="0.25">
      <c r="A1256">
        <v>625</v>
      </c>
      <c r="B1256">
        <v>5100</v>
      </c>
      <c r="C1256" t="s">
        <v>2215</v>
      </c>
      <c r="D1256" t="s">
        <v>1112</v>
      </c>
      <c r="E1256" t="s">
        <v>140</v>
      </c>
      <c r="F1256" t="s">
        <v>2216</v>
      </c>
      <c r="G1256" t="str">
        <f>"201511020312"</f>
        <v>201511020312</v>
      </c>
      <c r="H1256">
        <v>770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T1256">
        <v>0</v>
      </c>
      <c r="U1256">
        <v>770</v>
      </c>
    </row>
    <row r="1257" spans="1:21" x14ac:dyDescent="0.25">
      <c r="H1257" t="s">
        <v>2217</v>
      </c>
    </row>
    <row r="1258" spans="1:21" x14ac:dyDescent="0.25">
      <c r="A1258">
        <v>626</v>
      </c>
      <c r="B1258">
        <v>9862</v>
      </c>
      <c r="C1258" t="s">
        <v>2218</v>
      </c>
      <c r="D1258" t="s">
        <v>114</v>
      </c>
      <c r="E1258" t="s">
        <v>19</v>
      </c>
      <c r="F1258" t="s">
        <v>2219</v>
      </c>
      <c r="G1258" t="str">
        <f>"00046107"</f>
        <v>00046107</v>
      </c>
      <c r="H1258">
        <v>770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T1258">
        <v>0</v>
      </c>
      <c r="U1258">
        <v>770</v>
      </c>
    </row>
    <row r="1259" spans="1:21" x14ac:dyDescent="0.25">
      <c r="H1259" t="s">
        <v>2220</v>
      </c>
    </row>
    <row r="1260" spans="1:21" x14ac:dyDescent="0.25">
      <c r="A1260">
        <v>627</v>
      </c>
      <c r="B1260">
        <v>2196</v>
      </c>
      <c r="C1260" t="s">
        <v>2221</v>
      </c>
      <c r="D1260" t="s">
        <v>139</v>
      </c>
      <c r="E1260" t="s">
        <v>387</v>
      </c>
      <c r="F1260" t="s">
        <v>2222</v>
      </c>
      <c r="G1260" t="str">
        <f>"201511037984"</f>
        <v>201511037984</v>
      </c>
      <c r="H1260">
        <v>770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T1260">
        <v>0</v>
      </c>
      <c r="U1260">
        <v>770</v>
      </c>
    </row>
    <row r="1261" spans="1:21" x14ac:dyDescent="0.25">
      <c r="H1261" t="s">
        <v>2223</v>
      </c>
    </row>
    <row r="1262" spans="1:21" x14ac:dyDescent="0.25">
      <c r="A1262">
        <v>628</v>
      </c>
      <c r="B1262">
        <v>690</v>
      </c>
      <c r="C1262" t="s">
        <v>1950</v>
      </c>
      <c r="D1262" t="s">
        <v>417</v>
      </c>
      <c r="E1262" t="s">
        <v>642</v>
      </c>
      <c r="F1262" t="s">
        <v>2224</v>
      </c>
      <c r="G1262" t="str">
        <f>"201502002082"</f>
        <v>201502002082</v>
      </c>
      <c r="H1262">
        <v>770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T1262">
        <v>0</v>
      </c>
      <c r="U1262">
        <v>770</v>
      </c>
    </row>
    <row r="1263" spans="1:21" x14ac:dyDescent="0.25">
      <c r="H1263" t="s">
        <v>2225</v>
      </c>
    </row>
    <row r="1264" spans="1:21" x14ac:dyDescent="0.25">
      <c r="A1264">
        <v>629</v>
      </c>
      <c r="B1264">
        <v>8488</v>
      </c>
      <c r="C1264" t="s">
        <v>2226</v>
      </c>
      <c r="D1264" t="s">
        <v>140</v>
      </c>
      <c r="E1264" t="s">
        <v>33</v>
      </c>
      <c r="F1264" t="s">
        <v>2227</v>
      </c>
      <c r="G1264" t="str">
        <f>"201511015508"</f>
        <v>201511015508</v>
      </c>
      <c r="H1264">
        <v>770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T1264">
        <v>0</v>
      </c>
      <c r="U1264">
        <v>770</v>
      </c>
    </row>
    <row r="1265" spans="1:21" x14ac:dyDescent="0.25">
      <c r="H1265" t="s">
        <v>2228</v>
      </c>
    </row>
    <row r="1266" spans="1:21" x14ac:dyDescent="0.25">
      <c r="A1266">
        <v>630</v>
      </c>
      <c r="B1266">
        <v>2398</v>
      </c>
      <c r="C1266" t="s">
        <v>2229</v>
      </c>
      <c r="D1266" t="s">
        <v>2230</v>
      </c>
      <c r="E1266" t="s">
        <v>114</v>
      </c>
      <c r="F1266" t="s">
        <v>2231</v>
      </c>
      <c r="G1266" t="str">
        <f>"201511008944"</f>
        <v>201511008944</v>
      </c>
      <c r="H1266">
        <v>770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T1266">
        <v>0</v>
      </c>
      <c r="U1266">
        <v>770</v>
      </c>
    </row>
    <row r="1267" spans="1:21" x14ac:dyDescent="0.25">
      <c r="H1267" t="s">
        <v>2232</v>
      </c>
    </row>
    <row r="1268" spans="1:21" x14ac:dyDescent="0.25">
      <c r="A1268">
        <v>631</v>
      </c>
      <c r="B1268">
        <v>1235</v>
      </c>
      <c r="C1268" t="s">
        <v>1711</v>
      </c>
      <c r="D1268" t="s">
        <v>267</v>
      </c>
      <c r="E1268" t="s">
        <v>199</v>
      </c>
      <c r="F1268" t="s">
        <v>2233</v>
      </c>
      <c r="G1268" t="str">
        <f>"201011000097"</f>
        <v>201011000097</v>
      </c>
      <c r="H1268">
        <v>770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T1268">
        <v>0</v>
      </c>
      <c r="U1268">
        <v>770</v>
      </c>
    </row>
    <row r="1269" spans="1:21" x14ac:dyDescent="0.25">
      <c r="H1269" t="s">
        <v>2234</v>
      </c>
    </row>
    <row r="1270" spans="1:21" x14ac:dyDescent="0.25">
      <c r="A1270">
        <v>632</v>
      </c>
      <c r="B1270">
        <v>727</v>
      </c>
      <c r="C1270" t="s">
        <v>2235</v>
      </c>
      <c r="D1270" t="s">
        <v>2236</v>
      </c>
      <c r="E1270" t="s">
        <v>2237</v>
      </c>
      <c r="F1270" t="s">
        <v>2238</v>
      </c>
      <c r="G1270" t="str">
        <f>"201606000058"</f>
        <v>201606000058</v>
      </c>
      <c r="H1270">
        <v>770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T1270">
        <v>0</v>
      </c>
      <c r="U1270">
        <v>770</v>
      </c>
    </row>
    <row r="1271" spans="1:21" x14ac:dyDescent="0.25">
      <c r="H1271" t="s">
        <v>2239</v>
      </c>
    </row>
    <row r="1272" spans="1:21" x14ac:dyDescent="0.25">
      <c r="A1272">
        <v>633</v>
      </c>
      <c r="B1272">
        <v>6560</v>
      </c>
      <c r="C1272" t="s">
        <v>2240</v>
      </c>
      <c r="D1272" t="s">
        <v>23</v>
      </c>
      <c r="E1272" t="s">
        <v>114</v>
      </c>
      <c r="F1272" t="s">
        <v>2241</v>
      </c>
      <c r="G1272" t="str">
        <f>"201511043474"</f>
        <v>201511043474</v>
      </c>
      <c r="H1272">
        <v>770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T1272">
        <v>1</v>
      </c>
      <c r="U1272">
        <v>770</v>
      </c>
    </row>
    <row r="1273" spans="1:21" x14ac:dyDescent="0.25">
      <c r="H1273" t="s">
        <v>2242</v>
      </c>
    </row>
    <row r="1274" spans="1:21" x14ac:dyDescent="0.25">
      <c r="A1274">
        <v>634</v>
      </c>
      <c r="B1274">
        <v>9346</v>
      </c>
      <c r="C1274" t="s">
        <v>2243</v>
      </c>
      <c r="D1274" t="s">
        <v>194</v>
      </c>
      <c r="E1274" t="s">
        <v>43</v>
      </c>
      <c r="F1274" t="s">
        <v>2244</v>
      </c>
      <c r="G1274" t="str">
        <f>"00050621"</f>
        <v>00050621</v>
      </c>
      <c r="H1274">
        <v>770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T1274">
        <v>1</v>
      </c>
      <c r="U1274">
        <v>770</v>
      </c>
    </row>
    <row r="1275" spans="1:21" x14ac:dyDescent="0.25">
      <c r="H1275" t="s">
        <v>2245</v>
      </c>
    </row>
    <row r="1276" spans="1:21" x14ac:dyDescent="0.25">
      <c r="A1276">
        <v>635</v>
      </c>
      <c r="B1276">
        <v>6150</v>
      </c>
      <c r="C1276" t="s">
        <v>2246</v>
      </c>
      <c r="D1276" t="s">
        <v>421</v>
      </c>
      <c r="E1276" t="s">
        <v>798</v>
      </c>
      <c r="F1276" t="s">
        <v>2247</v>
      </c>
      <c r="G1276" t="str">
        <f>"201511026745"</f>
        <v>201511026745</v>
      </c>
      <c r="H1276">
        <v>770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T1276">
        <v>0</v>
      </c>
      <c r="U1276">
        <v>770</v>
      </c>
    </row>
    <row r="1277" spans="1:21" x14ac:dyDescent="0.25">
      <c r="H1277" t="s">
        <v>1125</v>
      </c>
    </row>
    <row r="1278" spans="1:21" x14ac:dyDescent="0.25">
      <c r="A1278">
        <v>636</v>
      </c>
      <c r="B1278">
        <v>1523</v>
      </c>
      <c r="C1278" t="s">
        <v>2248</v>
      </c>
      <c r="D1278" t="s">
        <v>167</v>
      </c>
      <c r="E1278" t="s">
        <v>33</v>
      </c>
      <c r="F1278" t="s">
        <v>2249</v>
      </c>
      <c r="G1278" t="str">
        <f>"201511027706"</f>
        <v>201511027706</v>
      </c>
      <c r="H1278">
        <v>770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T1278">
        <v>0</v>
      </c>
      <c r="U1278">
        <v>770</v>
      </c>
    </row>
    <row r="1279" spans="1:21" x14ac:dyDescent="0.25">
      <c r="H1279" t="s">
        <v>2250</v>
      </c>
    </row>
    <row r="1280" spans="1:21" x14ac:dyDescent="0.25">
      <c r="A1280">
        <v>637</v>
      </c>
      <c r="B1280">
        <v>7266</v>
      </c>
      <c r="C1280" t="s">
        <v>2251</v>
      </c>
      <c r="D1280" t="s">
        <v>43</v>
      </c>
      <c r="E1280" t="s">
        <v>534</v>
      </c>
      <c r="F1280" t="s">
        <v>2252</v>
      </c>
      <c r="G1280" t="str">
        <f>"00020610"</f>
        <v>00020610</v>
      </c>
      <c r="H1280">
        <v>770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T1280">
        <v>0</v>
      </c>
      <c r="U1280">
        <v>770</v>
      </c>
    </row>
    <row r="1281" spans="1:21" x14ac:dyDescent="0.25">
      <c r="H1281" t="s">
        <v>2253</v>
      </c>
    </row>
    <row r="1282" spans="1:21" x14ac:dyDescent="0.25">
      <c r="A1282">
        <v>638</v>
      </c>
      <c r="B1282">
        <v>1108</v>
      </c>
      <c r="C1282" t="s">
        <v>2254</v>
      </c>
      <c r="D1282" t="s">
        <v>84</v>
      </c>
      <c r="E1282" t="s">
        <v>19</v>
      </c>
      <c r="F1282" t="s">
        <v>2255</v>
      </c>
      <c r="G1282" t="str">
        <f>"00019865"</f>
        <v>00019865</v>
      </c>
      <c r="H1282">
        <v>770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T1282">
        <v>0</v>
      </c>
      <c r="U1282">
        <v>770</v>
      </c>
    </row>
    <row r="1283" spans="1:21" x14ac:dyDescent="0.25">
      <c r="H1283" t="s">
        <v>2256</v>
      </c>
    </row>
    <row r="1284" spans="1:21" x14ac:dyDescent="0.25">
      <c r="A1284">
        <v>639</v>
      </c>
      <c r="B1284">
        <v>8674</v>
      </c>
      <c r="C1284" t="s">
        <v>2257</v>
      </c>
      <c r="D1284" t="s">
        <v>140</v>
      </c>
      <c r="E1284" t="s">
        <v>2258</v>
      </c>
      <c r="F1284" t="s">
        <v>2259</v>
      </c>
      <c r="G1284" t="str">
        <f>"00091663"</f>
        <v>00091663</v>
      </c>
      <c r="H1284">
        <v>715</v>
      </c>
      <c r="I1284">
        <v>0</v>
      </c>
      <c r="J1284">
        <v>50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T1284">
        <v>0</v>
      </c>
      <c r="U1284">
        <v>765</v>
      </c>
    </row>
    <row r="1285" spans="1:21" x14ac:dyDescent="0.25">
      <c r="H1285" t="s">
        <v>361</v>
      </c>
    </row>
    <row r="1286" spans="1:21" x14ac:dyDescent="0.25">
      <c r="A1286">
        <v>640</v>
      </c>
      <c r="B1286">
        <v>4599</v>
      </c>
      <c r="C1286" t="s">
        <v>2260</v>
      </c>
      <c r="D1286" t="s">
        <v>194</v>
      </c>
      <c r="E1286" t="s">
        <v>89</v>
      </c>
      <c r="F1286" t="s">
        <v>2261</v>
      </c>
      <c r="G1286" t="str">
        <f>"00087193"</f>
        <v>00087193</v>
      </c>
      <c r="H1286" t="s">
        <v>2262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T1286">
        <v>0</v>
      </c>
      <c r="U1286" t="s">
        <v>2262</v>
      </c>
    </row>
    <row r="1287" spans="1:21" x14ac:dyDescent="0.25">
      <c r="H1287" t="s">
        <v>2263</v>
      </c>
    </row>
    <row r="1288" spans="1:21" x14ac:dyDescent="0.25">
      <c r="A1288">
        <v>641</v>
      </c>
      <c r="B1288">
        <v>2767</v>
      </c>
      <c r="C1288" t="s">
        <v>2264</v>
      </c>
      <c r="D1288" t="s">
        <v>2265</v>
      </c>
      <c r="E1288" t="s">
        <v>986</v>
      </c>
      <c r="F1288" t="s">
        <v>2266</v>
      </c>
      <c r="G1288" t="str">
        <f>"201511039388"</f>
        <v>201511039388</v>
      </c>
      <c r="H1288" t="s">
        <v>2267</v>
      </c>
      <c r="I1288">
        <v>0</v>
      </c>
      <c r="J1288">
        <v>30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T1288">
        <v>0</v>
      </c>
      <c r="U1288" t="s">
        <v>2268</v>
      </c>
    </row>
    <row r="1289" spans="1:21" x14ac:dyDescent="0.25">
      <c r="H1289" t="s">
        <v>2269</v>
      </c>
    </row>
    <row r="1290" spans="1:21" x14ac:dyDescent="0.25">
      <c r="A1290">
        <v>642</v>
      </c>
      <c r="B1290">
        <v>87</v>
      </c>
      <c r="C1290" t="s">
        <v>2270</v>
      </c>
      <c r="D1290" t="s">
        <v>15</v>
      </c>
      <c r="E1290" t="s">
        <v>43</v>
      </c>
      <c r="F1290" t="s">
        <v>2271</v>
      </c>
      <c r="G1290" t="str">
        <f>"201409001030"</f>
        <v>201409001030</v>
      </c>
      <c r="H1290" t="s">
        <v>2272</v>
      </c>
      <c r="I1290">
        <v>0</v>
      </c>
      <c r="J1290">
        <v>30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T1290">
        <v>1</v>
      </c>
      <c r="U1290" t="s">
        <v>2273</v>
      </c>
    </row>
    <row r="1291" spans="1:21" x14ac:dyDescent="0.25">
      <c r="H1291" t="s">
        <v>2274</v>
      </c>
    </row>
    <row r="1292" spans="1:21" x14ac:dyDescent="0.25">
      <c r="A1292">
        <v>643</v>
      </c>
      <c r="B1292">
        <v>5922</v>
      </c>
      <c r="C1292" t="s">
        <v>340</v>
      </c>
      <c r="D1292" t="s">
        <v>1759</v>
      </c>
      <c r="E1292" t="s">
        <v>43</v>
      </c>
      <c r="F1292" t="s">
        <v>2275</v>
      </c>
      <c r="G1292" t="str">
        <f>"00058086"</f>
        <v>00058086</v>
      </c>
      <c r="H1292">
        <v>759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T1292">
        <v>0</v>
      </c>
      <c r="U1292">
        <v>759</v>
      </c>
    </row>
    <row r="1293" spans="1:21" x14ac:dyDescent="0.25">
      <c r="H1293" t="s">
        <v>361</v>
      </c>
    </row>
    <row r="1294" spans="1:21" x14ac:dyDescent="0.25">
      <c r="A1294">
        <v>644</v>
      </c>
      <c r="B1294">
        <v>10102</v>
      </c>
      <c r="C1294" t="s">
        <v>2276</v>
      </c>
      <c r="D1294" t="s">
        <v>23</v>
      </c>
      <c r="E1294" t="s">
        <v>140</v>
      </c>
      <c r="F1294" t="s">
        <v>2277</v>
      </c>
      <c r="G1294" t="str">
        <f>"201510001099"</f>
        <v>201510001099</v>
      </c>
      <c r="H1294">
        <v>605</v>
      </c>
      <c r="I1294">
        <v>150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T1294">
        <v>1</v>
      </c>
      <c r="U1294">
        <v>755</v>
      </c>
    </row>
    <row r="1295" spans="1:21" x14ac:dyDescent="0.25">
      <c r="H1295" t="s">
        <v>2278</v>
      </c>
    </row>
    <row r="1296" spans="1:21" x14ac:dyDescent="0.25">
      <c r="A1296">
        <v>645</v>
      </c>
      <c r="B1296">
        <v>3137</v>
      </c>
      <c r="C1296" t="s">
        <v>2279</v>
      </c>
      <c r="D1296" t="s">
        <v>586</v>
      </c>
      <c r="E1296" t="s">
        <v>114</v>
      </c>
      <c r="F1296" t="s">
        <v>2280</v>
      </c>
      <c r="G1296" t="str">
        <f>"00020330"</f>
        <v>00020330</v>
      </c>
      <c r="H1296">
        <v>605</v>
      </c>
      <c r="I1296">
        <v>150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T1296">
        <v>0</v>
      </c>
      <c r="U1296">
        <v>755</v>
      </c>
    </row>
    <row r="1297" spans="1:21" x14ac:dyDescent="0.25">
      <c r="H1297" t="s">
        <v>2281</v>
      </c>
    </row>
    <row r="1298" spans="1:21" x14ac:dyDescent="0.25">
      <c r="A1298">
        <v>646</v>
      </c>
      <c r="B1298">
        <v>8870</v>
      </c>
      <c r="C1298" t="s">
        <v>826</v>
      </c>
      <c r="D1298" t="s">
        <v>89</v>
      </c>
      <c r="E1298" t="s">
        <v>33</v>
      </c>
      <c r="F1298" t="s">
        <v>2282</v>
      </c>
      <c r="G1298" t="str">
        <f>"00046936"</f>
        <v>00046936</v>
      </c>
      <c r="H1298">
        <v>605</v>
      </c>
      <c r="I1298">
        <v>150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T1298">
        <v>0</v>
      </c>
      <c r="U1298">
        <v>755</v>
      </c>
    </row>
    <row r="1299" spans="1:21" x14ac:dyDescent="0.25">
      <c r="H1299" t="s">
        <v>2283</v>
      </c>
    </row>
    <row r="1300" spans="1:21" x14ac:dyDescent="0.25">
      <c r="A1300">
        <v>647</v>
      </c>
      <c r="B1300">
        <v>5601</v>
      </c>
      <c r="C1300" t="s">
        <v>2284</v>
      </c>
      <c r="D1300" t="s">
        <v>43</v>
      </c>
      <c r="E1300" t="s">
        <v>66</v>
      </c>
      <c r="F1300" t="s">
        <v>2285</v>
      </c>
      <c r="G1300" t="str">
        <f>"201511013967"</f>
        <v>201511013967</v>
      </c>
      <c r="H1300">
        <v>605</v>
      </c>
      <c r="I1300">
        <v>150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T1300">
        <v>0</v>
      </c>
      <c r="U1300">
        <v>755</v>
      </c>
    </row>
    <row r="1301" spans="1:21" x14ac:dyDescent="0.25">
      <c r="H1301" t="s">
        <v>2286</v>
      </c>
    </row>
    <row r="1302" spans="1:21" x14ac:dyDescent="0.25">
      <c r="A1302">
        <v>648</v>
      </c>
      <c r="B1302">
        <v>10449</v>
      </c>
      <c r="C1302" t="s">
        <v>2287</v>
      </c>
      <c r="D1302" t="s">
        <v>345</v>
      </c>
      <c r="E1302" t="s">
        <v>14</v>
      </c>
      <c r="F1302" t="s">
        <v>2288</v>
      </c>
      <c r="G1302" t="str">
        <f>"00092954"</f>
        <v>00092954</v>
      </c>
      <c r="H1302" t="s">
        <v>2289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T1302">
        <v>0</v>
      </c>
      <c r="U1302" t="s">
        <v>2289</v>
      </c>
    </row>
    <row r="1303" spans="1:21" x14ac:dyDescent="0.25">
      <c r="H1303" t="s">
        <v>2290</v>
      </c>
    </row>
    <row r="1304" spans="1:21" x14ac:dyDescent="0.25">
      <c r="A1304">
        <v>649</v>
      </c>
      <c r="B1304">
        <v>3846</v>
      </c>
      <c r="C1304" t="s">
        <v>2291</v>
      </c>
      <c r="D1304" t="s">
        <v>2292</v>
      </c>
      <c r="E1304" t="s">
        <v>135</v>
      </c>
      <c r="F1304" t="s">
        <v>2293</v>
      </c>
      <c r="G1304" t="str">
        <f>"201511038766"</f>
        <v>201511038766</v>
      </c>
      <c r="H1304" t="s">
        <v>2289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T1304">
        <v>0</v>
      </c>
      <c r="U1304" t="s">
        <v>2289</v>
      </c>
    </row>
    <row r="1305" spans="1:21" x14ac:dyDescent="0.25">
      <c r="H1305" t="s">
        <v>2294</v>
      </c>
    </row>
    <row r="1306" spans="1:21" x14ac:dyDescent="0.25">
      <c r="A1306">
        <v>650</v>
      </c>
      <c r="B1306">
        <v>2553</v>
      </c>
      <c r="C1306" t="s">
        <v>2295</v>
      </c>
      <c r="D1306" t="s">
        <v>479</v>
      </c>
      <c r="E1306" t="s">
        <v>140</v>
      </c>
      <c r="F1306" t="s">
        <v>2296</v>
      </c>
      <c r="G1306" t="str">
        <f>"00049771"</f>
        <v>00049771</v>
      </c>
      <c r="H1306" t="s">
        <v>2297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T1306">
        <v>1</v>
      </c>
      <c r="U1306" t="s">
        <v>2297</v>
      </c>
    </row>
    <row r="1307" spans="1:21" x14ac:dyDescent="0.25">
      <c r="H1307" t="s">
        <v>2298</v>
      </c>
    </row>
    <row r="1308" spans="1:21" x14ac:dyDescent="0.25">
      <c r="A1308">
        <v>651</v>
      </c>
      <c r="B1308">
        <v>10601</v>
      </c>
      <c r="C1308" t="s">
        <v>2299</v>
      </c>
      <c r="D1308" t="s">
        <v>2300</v>
      </c>
      <c r="E1308" t="s">
        <v>114</v>
      </c>
      <c r="F1308" t="s">
        <v>2301</v>
      </c>
      <c r="G1308" t="str">
        <f>"201512000248"</f>
        <v>201512000248</v>
      </c>
      <c r="H1308">
        <v>715</v>
      </c>
      <c r="I1308">
        <v>0</v>
      </c>
      <c r="J1308">
        <v>30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T1308">
        <v>0</v>
      </c>
      <c r="U1308">
        <v>745</v>
      </c>
    </row>
    <row r="1309" spans="1:21" x14ac:dyDescent="0.25">
      <c r="H1309" t="s">
        <v>2302</v>
      </c>
    </row>
    <row r="1310" spans="1:21" x14ac:dyDescent="0.25">
      <c r="A1310">
        <v>652</v>
      </c>
      <c r="B1310">
        <v>3693</v>
      </c>
      <c r="C1310" t="s">
        <v>2303</v>
      </c>
      <c r="D1310" t="s">
        <v>65</v>
      </c>
      <c r="E1310" t="s">
        <v>28</v>
      </c>
      <c r="F1310" t="s">
        <v>2304</v>
      </c>
      <c r="G1310" t="str">
        <f>"201511031268"</f>
        <v>201511031268</v>
      </c>
      <c r="H1310">
        <v>715</v>
      </c>
      <c r="I1310">
        <v>0</v>
      </c>
      <c r="J1310">
        <v>30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T1310">
        <v>0</v>
      </c>
      <c r="U1310">
        <v>745</v>
      </c>
    </row>
    <row r="1311" spans="1:21" x14ac:dyDescent="0.25">
      <c r="H1311" t="s">
        <v>2305</v>
      </c>
    </row>
    <row r="1312" spans="1:21" x14ac:dyDescent="0.25">
      <c r="A1312">
        <v>653</v>
      </c>
      <c r="B1312">
        <v>2703</v>
      </c>
      <c r="C1312" t="s">
        <v>2306</v>
      </c>
      <c r="D1312" t="s">
        <v>47</v>
      </c>
      <c r="E1312" t="s">
        <v>43</v>
      </c>
      <c r="F1312" t="s">
        <v>2307</v>
      </c>
      <c r="G1312" t="str">
        <f>"00057109"</f>
        <v>00057109</v>
      </c>
      <c r="H1312">
        <v>715</v>
      </c>
      <c r="I1312">
        <v>0</v>
      </c>
      <c r="J1312">
        <v>30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T1312">
        <v>0</v>
      </c>
      <c r="U1312">
        <v>745</v>
      </c>
    </row>
    <row r="1313" spans="1:21" x14ac:dyDescent="0.25">
      <c r="H1313" t="s">
        <v>2308</v>
      </c>
    </row>
    <row r="1314" spans="1:21" x14ac:dyDescent="0.25">
      <c r="A1314">
        <v>654</v>
      </c>
      <c r="B1314">
        <v>10276</v>
      </c>
      <c r="C1314" t="s">
        <v>2309</v>
      </c>
      <c r="D1314" t="s">
        <v>2310</v>
      </c>
      <c r="E1314" t="s">
        <v>421</v>
      </c>
      <c r="F1314" t="s">
        <v>2311</v>
      </c>
      <c r="G1314" t="str">
        <f>"00092285"</f>
        <v>00092285</v>
      </c>
      <c r="H1314">
        <v>715</v>
      </c>
      <c r="I1314">
        <v>0</v>
      </c>
      <c r="J1314">
        <v>30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T1314">
        <v>0</v>
      </c>
      <c r="U1314">
        <v>745</v>
      </c>
    </row>
    <row r="1315" spans="1:21" x14ac:dyDescent="0.25">
      <c r="H1315" t="s">
        <v>2312</v>
      </c>
    </row>
    <row r="1316" spans="1:21" x14ac:dyDescent="0.25">
      <c r="A1316">
        <v>655</v>
      </c>
      <c r="B1316">
        <v>4416</v>
      </c>
      <c r="C1316" t="s">
        <v>2313</v>
      </c>
      <c r="D1316" t="s">
        <v>260</v>
      </c>
      <c r="E1316" t="s">
        <v>33</v>
      </c>
      <c r="F1316" t="s">
        <v>2314</v>
      </c>
      <c r="G1316" t="str">
        <f>"00069714"</f>
        <v>00069714</v>
      </c>
      <c r="H1316">
        <v>715</v>
      </c>
      <c r="I1316">
        <v>0</v>
      </c>
      <c r="J1316">
        <v>30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T1316">
        <v>0</v>
      </c>
      <c r="U1316">
        <v>745</v>
      </c>
    </row>
    <row r="1317" spans="1:21" x14ac:dyDescent="0.25">
      <c r="H1317" t="s">
        <v>2315</v>
      </c>
    </row>
    <row r="1318" spans="1:21" x14ac:dyDescent="0.25">
      <c r="A1318">
        <v>656</v>
      </c>
      <c r="B1318">
        <v>2106</v>
      </c>
      <c r="C1318" t="s">
        <v>2316</v>
      </c>
      <c r="D1318" t="s">
        <v>2317</v>
      </c>
      <c r="E1318" t="s">
        <v>638</v>
      </c>
      <c r="F1318" t="s">
        <v>2318</v>
      </c>
      <c r="G1318" t="str">
        <f>"00030437"</f>
        <v>00030437</v>
      </c>
      <c r="H1318">
        <v>715</v>
      </c>
      <c r="I1318">
        <v>0</v>
      </c>
      <c r="J1318">
        <v>30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T1318">
        <v>0</v>
      </c>
      <c r="U1318">
        <v>745</v>
      </c>
    </row>
    <row r="1319" spans="1:21" x14ac:dyDescent="0.25">
      <c r="H1319" t="s">
        <v>2319</v>
      </c>
    </row>
    <row r="1320" spans="1:21" x14ac:dyDescent="0.25">
      <c r="A1320">
        <v>657</v>
      </c>
      <c r="B1320">
        <v>10514</v>
      </c>
      <c r="C1320" t="s">
        <v>2320</v>
      </c>
      <c r="D1320" t="s">
        <v>19</v>
      </c>
      <c r="E1320" t="s">
        <v>1070</v>
      </c>
      <c r="F1320" t="s">
        <v>2321</v>
      </c>
      <c r="G1320" t="str">
        <f>"201512001231"</f>
        <v>201512001231</v>
      </c>
      <c r="H1320">
        <v>715</v>
      </c>
      <c r="I1320">
        <v>0</v>
      </c>
      <c r="J1320">
        <v>30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T1320">
        <v>0</v>
      </c>
      <c r="U1320">
        <v>745</v>
      </c>
    </row>
    <row r="1321" spans="1:21" x14ac:dyDescent="0.25">
      <c r="H1321" t="s">
        <v>2322</v>
      </c>
    </row>
    <row r="1322" spans="1:21" x14ac:dyDescent="0.25">
      <c r="A1322">
        <v>658</v>
      </c>
      <c r="B1322">
        <v>5474</v>
      </c>
      <c r="C1322" t="s">
        <v>2323</v>
      </c>
      <c r="D1322" t="s">
        <v>670</v>
      </c>
      <c r="E1322" t="s">
        <v>313</v>
      </c>
      <c r="F1322" t="s">
        <v>2324</v>
      </c>
      <c r="G1322" t="str">
        <f>"00042807"</f>
        <v>00042807</v>
      </c>
      <c r="H1322">
        <v>715</v>
      </c>
      <c r="I1322">
        <v>0</v>
      </c>
      <c r="J1322">
        <v>30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T1322">
        <v>0</v>
      </c>
      <c r="U1322">
        <v>745</v>
      </c>
    </row>
    <row r="1323" spans="1:21" x14ac:dyDescent="0.25">
      <c r="H1323" t="s">
        <v>176</v>
      </c>
    </row>
    <row r="1324" spans="1:21" x14ac:dyDescent="0.25">
      <c r="A1324">
        <v>659</v>
      </c>
      <c r="B1324">
        <v>9254</v>
      </c>
      <c r="C1324" t="s">
        <v>1377</v>
      </c>
      <c r="D1324" t="s">
        <v>33</v>
      </c>
      <c r="E1324" t="s">
        <v>15</v>
      </c>
      <c r="F1324" t="s">
        <v>2325</v>
      </c>
      <c r="G1324" t="str">
        <f>"00050779"</f>
        <v>00050779</v>
      </c>
      <c r="H1324">
        <v>715</v>
      </c>
      <c r="I1324">
        <v>0</v>
      </c>
      <c r="J1324">
        <v>30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T1324">
        <v>0</v>
      </c>
      <c r="U1324">
        <v>745</v>
      </c>
    </row>
    <row r="1325" spans="1:21" x14ac:dyDescent="0.25">
      <c r="H1325" t="s">
        <v>2326</v>
      </c>
    </row>
    <row r="1326" spans="1:21" x14ac:dyDescent="0.25">
      <c r="A1326">
        <v>660</v>
      </c>
      <c r="B1326">
        <v>1243</v>
      </c>
      <c r="C1326" t="s">
        <v>2327</v>
      </c>
      <c r="D1326" t="s">
        <v>195</v>
      </c>
      <c r="E1326" t="s">
        <v>102</v>
      </c>
      <c r="F1326" t="s">
        <v>2328</v>
      </c>
      <c r="G1326" t="str">
        <f>"201511012543"</f>
        <v>201511012543</v>
      </c>
      <c r="H1326">
        <v>715</v>
      </c>
      <c r="I1326">
        <v>0</v>
      </c>
      <c r="J1326">
        <v>30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T1326">
        <v>0</v>
      </c>
      <c r="U1326">
        <v>745</v>
      </c>
    </row>
    <row r="1327" spans="1:21" x14ac:dyDescent="0.25">
      <c r="H1327" t="s">
        <v>2329</v>
      </c>
    </row>
    <row r="1328" spans="1:21" x14ac:dyDescent="0.25">
      <c r="A1328">
        <v>661</v>
      </c>
      <c r="B1328">
        <v>2383</v>
      </c>
      <c r="C1328" t="s">
        <v>2330</v>
      </c>
      <c r="D1328" t="s">
        <v>725</v>
      </c>
      <c r="E1328" t="s">
        <v>43</v>
      </c>
      <c r="F1328" t="s">
        <v>2331</v>
      </c>
      <c r="G1328" t="str">
        <f>"201512000228"</f>
        <v>201512000228</v>
      </c>
      <c r="H1328">
        <v>715</v>
      </c>
      <c r="I1328">
        <v>0</v>
      </c>
      <c r="J1328">
        <v>30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T1328">
        <v>0</v>
      </c>
      <c r="U1328">
        <v>745</v>
      </c>
    </row>
    <row r="1329" spans="1:21" x14ac:dyDescent="0.25">
      <c r="H1329" t="s">
        <v>2332</v>
      </c>
    </row>
    <row r="1330" spans="1:21" x14ac:dyDescent="0.25">
      <c r="A1330">
        <v>662</v>
      </c>
      <c r="B1330">
        <v>9641</v>
      </c>
      <c r="C1330" t="s">
        <v>2333</v>
      </c>
      <c r="D1330" t="s">
        <v>1990</v>
      </c>
      <c r="E1330" t="s">
        <v>14</v>
      </c>
      <c r="F1330" t="s">
        <v>2334</v>
      </c>
      <c r="G1330" t="str">
        <f>"00020183"</f>
        <v>00020183</v>
      </c>
      <c r="H1330" t="s">
        <v>2335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T1330">
        <v>0</v>
      </c>
      <c r="U1330" t="s">
        <v>2335</v>
      </c>
    </row>
    <row r="1331" spans="1:21" x14ac:dyDescent="0.25">
      <c r="H1331" t="s">
        <v>2336</v>
      </c>
    </row>
    <row r="1332" spans="1:21" x14ac:dyDescent="0.25">
      <c r="A1332">
        <v>663</v>
      </c>
      <c r="B1332">
        <v>2090</v>
      </c>
      <c r="C1332" t="s">
        <v>2337</v>
      </c>
      <c r="D1332" t="s">
        <v>658</v>
      </c>
      <c r="E1332" t="s">
        <v>15</v>
      </c>
      <c r="F1332" t="s">
        <v>2338</v>
      </c>
      <c r="G1332" t="str">
        <f>"201511039164"</f>
        <v>201511039164</v>
      </c>
      <c r="H1332" t="s">
        <v>2339</v>
      </c>
      <c r="I1332">
        <v>150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T1332">
        <v>0</v>
      </c>
      <c r="U1332" t="s">
        <v>2340</v>
      </c>
    </row>
    <row r="1333" spans="1:21" x14ac:dyDescent="0.25">
      <c r="H1333" t="s">
        <v>2341</v>
      </c>
    </row>
    <row r="1334" spans="1:21" x14ac:dyDescent="0.25">
      <c r="A1334">
        <v>664</v>
      </c>
      <c r="B1334">
        <v>1487</v>
      </c>
      <c r="C1334" t="s">
        <v>2342</v>
      </c>
      <c r="D1334" t="s">
        <v>15</v>
      </c>
      <c r="E1334" t="s">
        <v>114</v>
      </c>
      <c r="F1334" t="s">
        <v>2343</v>
      </c>
      <c r="G1334" t="str">
        <f>"201511037309"</f>
        <v>201511037309</v>
      </c>
      <c r="H1334" t="s">
        <v>2344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T1334">
        <v>0</v>
      </c>
      <c r="U1334" t="s">
        <v>2344</v>
      </c>
    </row>
    <row r="1335" spans="1:21" x14ac:dyDescent="0.25">
      <c r="H1335" t="s">
        <v>2345</v>
      </c>
    </row>
    <row r="1336" spans="1:21" x14ac:dyDescent="0.25">
      <c r="A1336">
        <v>665</v>
      </c>
      <c r="B1336">
        <v>2800</v>
      </c>
      <c r="C1336" t="s">
        <v>2346</v>
      </c>
      <c r="D1336" t="s">
        <v>199</v>
      </c>
      <c r="E1336" t="s">
        <v>19</v>
      </c>
      <c r="F1336" t="s">
        <v>2347</v>
      </c>
      <c r="G1336" t="str">
        <f>"201511020994"</f>
        <v>201511020994</v>
      </c>
      <c r="H1336" t="s">
        <v>2267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T1336">
        <v>2</v>
      </c>
      <c r="U1336" t="s">
        <v>2267</v>
      </c>
    </row>
    <row r="1337" spans="1:21" x14ac:dyDescent="0.25">
      <c r="H1337" t="s">
        <v>2348</v>
      </c>
    </row>
    <row r="1338" spans="1:21" x14ac:dyDescent="0.25">
      <c r="A1338">
        <v>666</v>
      </c>
      <c r="B1338">
        <v>10445</v>
      </c>
      <c r="C1338" t="s">
        <v>2349</v>
      </c>
      <c r="D1338" t="s">
        <v>857</v>
      </c>
      <c r="E1338" t="s">
        <v>140</v>
      </c>
      <c r="F1338" t="s">
        <v>2350</v>
      </c>
      <c r="G1338" t="str">
        <f>"00077480"</f>
        <v>00077480</v>
      </c>
      <c r="H1338">
        <v>660</v>
      </c>
      <c r="I1338">
        <v>0</v>
      </c>
      <c r="J1338">
        <v>70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T1338">
        <v>0</v>
      </c>
      <c r="U1338">
        <v>730</v>
      </c>
    </row>
    <row r="1339" spans="1:21" x14ac:dyDescent="0.25">
      <c r="H1339" t="s">
        <v>2351</v>
      </c>
    </row>
    <row r="1340" spans="1:21" x14ac:dyDescent="0.25">
      <c r="A1340">
        <v>667</v>
      </c>
      <c r="B1340">
        <v>10091</v>
      </c>
      <c r="C1340" t="s">
        <v>2352</v>
      </c>
      <c r="D1340" t="s">
        <v>42</v>
      </c>
      <c r="E1340" t="s">
        <v>102</v>
      </c>
      <c r="F1340" t="s">
        <v>2353</v>
      </c>
      <c r="G1340" t="str">
        <f>"00003021"</f>
        <v>00003021</v>
      </c>
      <c r="H1340" t="s">
        <v>2354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T1340">
        <v>0</v>
      </c>
      <c r="U1340" t="s">
        <v>2354</v>
      </c>
    </row>
    <row r="1341" spans="1:21" x14ac:dyDescent="0.25">
      <c r="H1341" t="s">
        <v>2355</v>
      </c>
    </row>
    <row r="1342" spans="1:21" x14ac:dyDescent="0.25">
      <c r="A1342">
        <v>668</v>
      </c>
      <c r="B1342">
        <v>8680</v>
      </c>
      <c r="C1342" t="s">
        <v>2356</v>
      </c>
      <c r="D1342" t="s">
        <v>33</v>
      </c>
      <c r="E1342" t="s">
        <v>89</v>
      </c>
      <c r="F1342" t="s">
        <v>2357</v>
      </c>
      <c r="G1342" t="str">
        <f>"201511042110"</f>
        <v>201511042110</v>
      </c>
      <c r="H1342" t="s">
        <v>2358</v>
      </c>
      <c r="I1342">
        <v>150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T1342">
        <v>0</v>
      </c>
      <c r="U1342" t="s">
        <v>2359</v>
      </c>
    </row>
    <row r="1343" spans="1:21" x14ac:dyDescent="0.25">
      <c r="H1343" t="s">
        <v>2360</v>
      </c>
    </row>
    <row r="1344" spans="1:21" x14ac:dyDescent="0.25">
      <c r="A1344">
        <v>669</v>
      </c>
      <c r="B1344">
        <v>8315</v>
      </c>
      <c r="C1344" t="s">
        <v>2361</v>
      </c>
      <c r="D1344" t="s">
        <v>178</v>
      </c>
      <c r="E1344" t="s">
        <v>43</v>
      </c>
      <c r="F1344" t="s">
        <v>2362</v>
      </c>
      <c r="G1344" t="str">
        <f>"201511042435"</f>
        <v>201511042435</v>
      </c>
      <c r="H1344">
        <v>693</v>
      </c>
      <c r="I1344">
        <v>0</v>
      </c>
      <c r="J1344">
        <v>30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T1344">
        <v>1</v>
      </c>
      <c r="U1344">
        <v>723</v>
      </c>
    </row>
    <row r="1345" spans="1:21" x14ac:dyDescent="0.25">
      <c r="H1345" t="s">
        <v>2363</v>
      </c>
    </row>
    <row r="1346" spans="1:21" x14ac:dyDescent="0.25">
      <c r="A1346">
        <v>670</v>
      </c>
      <c r="B1346">
        <v>720</v>
      </c>
      <c r="C1346" t="s">
        <v>2364</v>
      </c>
      <c r="D1346" t="s">
        <v>162</v>
      </c>
      <c r="E1346" t="s">
        <v>114</v>
      </c>
      <c r="F1346" t="s">
        <v>2365</v>
      </c>
      <c r="G1346" t="str">
        <f>"00016124"</f>
        <v>00016124</v>
      </c>
      <c r="H1346" t="s">
        <v>2366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T1346">
        <v>0</v>
      </c>
      <c r="U1346" t="s">
        <v>2366</v>
      </c>
    </row>
    <row r="1347" spans="1:21" x14ac:dyDescent="0.25">
      <c r="H1347" t="s">
        <v>2367</v>
      </c>
    </row>
    <row r="1348" spans="1:21" x14ac:dyDescent="0.25">
      <c r="A1348">
        <v>671</v>
      </c>
      <c r="B1348">
        <v>3807</v>
      </c>
      <c r="C1348" t="s">
        <v>2368</v>
      </c>
      <c r="D1348" t="s">
        <v>938</v>
      </c>
      <c r="E1348" t="s">
        <v>114</v>
      </c>
      <c r="F1348" t="s">
        <v>2369</v>
      </c>
      <c r="G1348" t="str">
        <f>"00019467"</f>
        <v>00019467</v>
      </c>
      <c r="H1348">
        <v>715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T1348">
        <v>0</v>
      </c>
      <c r="U1348">
        <v>715</v>
      </c>
    </row>
    <row r="1349" spans="1:21" x14ac:dyDescent="0.25">
      <c r="H1349" t="s">
        <v>2370</v>
      </c>
    </row>
    <row r="1350" spans="1:21" x14ac:dyDescent="0.25">
      <c r="A1350">
        <v>672</v>
      </c>
      <c r="B1350">
        <v>7821</v>
      </c>
      <c r="C1350" t="s">
        <v>1871</v>
      </c>
      <c r="D1350" t="s">
        <v>1489</v>
      </c>
      <c r="E1350" t="s">
        <v>199</v>
      </c>
      <c r="F1350" t="s">
        <v>2371</v>
      </c>
      <c r="G1350" t="str">
        <f>"201511030169"</f>
        <v>201511030169</v>
      </c>
      <c r="H1350">
        <v>715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T1350">
        <v>1</v>
      </c>
      <c r="U1350">
        <v>715</v>
      </c>
    </row>
    <row r="1351" spans="1:21" x14ac:dyDescent="0.25">
      <c r="H1351" t="s">
        <v>2372</v>
      </c>
    </row>
    <row r="1352" spans="1:21" x14ac:dyDescent="0.25">
      <c r="A1352">
        <v>673</v>
      </c>
      <c r="B1352">
        <v>3466</v>
      </c>
      <c r="C1352" t="s">
        <v>340</v>
      </c>
      <c r="D1352" t="s">
        <v>1849</v>
      </c>
      <c r="E1352" t="s">
        <v>15</v>
      </c>
      <c r="F1352" t="s">
        <v>2373</v>
      </c>
      <c r="G1352" t="str">
        <f>"201511038739"</f>
        <v>201511038739</v>
      </c>
      <c r="H1352">
        <v>715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T1352">
        <v>1</v>
      </c>
      <c r="U1352">
        <v>715</v>
      </c>
    </row>
    <row r="1353" spans="1:21" x14ac:dyDescent="0.25">
      <c r="H1353" t="s">
        <v>2374</v>
      </c>
    </row>
    <row r="1354" spans="1:21" x14ac:dyDescent="0.25">
      <c r="A1354">
        <v>674</v>
      </c>
      <c r="B1354">
        <v>6217</v>
      </c>
      <c r="C1354" t="s">
        <v>2375</v>
      </c>
      <c r="D1354" t="s">
        <v>2376</v>
      </c>
      <c r="E1354" t="s">
        <v>212</v>
      </c>
      <c r="F1354" t="s">
        <v>2377</v>
      </c>
      <c r="G1354" t="str">
        <f>"00101499"</f>
        <v>00101499</v>
      </c>
      <c r="H1354">
        <v>715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T1354">
        <v>0</v>
      </c>
      <c r="U1354">
        <v>715</v>
      </c>
    </row>
    <row r="1355" spans="1:21" x14ac:dyDescent="0.25">
      <c r="H1355" t="s">
        <v>604</v>
      </c>
    </row>
    <row r="1356" spans="1:21" x14ac:dyDescent="0.25">
      <c r="A1356">
        <v>675</v>
      </c>
      <c r="B1356">
        <v>1074</v>
      </c>
      <c r="C1356" t="s">
        <v>2378</v>
      </c>
      <c r="D1356" t="s">
        <v>140</v>
      </c>
      <c r="E1356" t="s">
        <v>19</v>
      </c>
      <c r="F1356" t="s">
        <v>2379</v>
      </c>
      <c r="G1356" t="str">
        <f>"201511031651"</f>
        <v>201511031651</v>
      </c>
      <c r="H1356">
        <v>715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T1356">
        <v>0</v>
      </c>
      <c r="U1356">
        <v>715</v>
      </c>
    </row>
    <row r="1357" spans="1:21" x14ac:dyDescent="0.25">
      <c r="H1357" t="s">
        <v>2380</v>
      </c>
    </row>
    <row r="1358" spans="1:21" x14ac:dyDescent="0.25">
      <c r="A1358">
        <v>676</v>
      </c>
      <c r="B1358">
        <v>7958</v>
      </c>
      <c r="C1358" t="s">
        <v>331</v>
      </c>
      <c r="D1358" t="s">
        <v>1766</v>
      </c>
      <c r="E1358" t="s">
        <v>19</v>
      </c>
      <c r="F1358" t="s">
        <v>2381</v>
      </c>
      <c r="G1358" t="str">
        <f>"201511040128"</f>
        <v>201511040128</v>
      </c>
      <c r="H1358">
        <v>715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T1358">
        <v>0</v>
      </c>
      <c r="U1358">
        <v>715</v>
      </c>
    </row>
    <row r="1359" spans="1:21" x14ac:dyDescent="0.25">
      <c r="H1359" t="s">
        <v>2382</v>
      </c>
    </row>
    <row r="1360" spans="1:21" x14ac:dyDescent="0.25">
      <c r="A1360">
        <v>677</v>
      </c>
      <c r="B1360">
        <v>4010</v>
      </c>
      <c r="C1360" t="s">
        <v>2383</v>
      </c>
      <c r="D1360" t="s">
        <v>2384</v>
      </c>
      <c r="E1360" t="s">
        <v>2385</v>
      </c>
      <c r="F1360" t="s">
        <v>2386</v>
      </c>
      <c r="G1360" t="str">
        <f>"201102000140"</f>
        <v>201102000140</v>
      </c>
      <c r="H1360">
        <v>715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T1360">
        <v>0</v>
      </c>
      <c r="U1360">
        <v>715</v>
      </c>
    </row>
    <row r="1361" spans="1:21" x14ac:dyDescent="0.25">
      <c r="H1361" t="s">
        <v>2387</v>
      </c>
    </row>
    <row r="1362" spans="1:21" x14ac:dyDescent="0.25">
      <c r="A1362">
        <v>678</v>
      </c>
      <c r="B1362">
        <v>4635</v>
      </c>
      <c r="C1362" t="s">
        <v>1572</v>
      </c>
      <c r="D1362" t="s">
        <v>930</v>
      </c>
      <c r="E1362" t="s">
        <v>2388</v>
      </c>
      <c r="F1362" t="s">
        <v>2389</v>
      </c>
      <c r="G1362" t="str">
        <f>"201511006939"</f>
        <v>201511006939</v>
      </c>
      <c r="H1362">
        <v>715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T1362">
        <v>0</v>
      </c>
      <c r="U1362">
        <v>715</v>
      </c>
    </row>
    <row r="1363" spans="1:21" x14ac:dyDescent="0.25">
      <c r="H1363" t="s">
        <v>2390</v>
      </c>
    </row>
    <row r="1364" spans="1:21" x14ac:dyDescent="0.25">
      <c r="A1364">
        <v>679</v>
      </c>
      <c r="B1364">
        <v>9406</v>
      </c>
      <c r="C1364" t="s">
        <v>2391</v>
      </c>
      <c r="D1364" t="s">
        <v>479</v>
      </c>
      <c r="E1364" t="s">
        <v>15</v>
      </c>
      <c r="F1364" t="s">
        <v>2392</v>
      </c>
      <c r="G1364" t="str">
        <f>"00038753"</f>
        <v>00038753</v>
      </c>
      <c r="H1364">
        <v>715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T1364">
        <v>0</v>
      </c>
      <c r="U1364">
        <v>715</v>
      </c>
    </row>
    <row r="1365" spans="1:21" x14ac:dyDescent="0.25">
      <c r="H1365" t="s">
        <v>458</v>
      </c>
    </row>
    <row r="1366" spans="1:21" x14ac:dyDescent="0.25">
      <c r="A1366">
        <v>680</v>
      </c>
      <c r="B1366">
        <v>3740</v>
      </c>
      <c r="C1366" t="s">
        <v>798</v>
      </c>
      <c r="D1366" t="s">
        <v>2292</v>
      </c>
      <c r="E1366" t="s">
        <v>43</v>
      </c>
      <c r="F1366" t="s">
        <v>2393</v>
      </c>
      <c r="G1366" t="str">
        <f>"00016787"</f>
        <v>00016787</v>
      </c>
      <c r="H1366">
        <v>715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T1366">
        <v>1</v>
      </c>
      <c r="U1366">
        <v>715</v>
      </c>
    </row>
    <row r="1367" spans="1:21" x14ac:dyDescent="0.25">
      <c r="H1367" t="s">
        <v>2394</v>
      </c>
    </row>
    <row r="1368" spans="1:21" x14ac:dyDescent="0.25">
      <c r="A1368">
        <v>681</v>
      </c>
      <c r="B1368">
        <v>4066</v>
      </c>
      <c r="C1368" t="s">
        <v>2395</v>
      </c>
      <c r="D1368" t="s">
        <v>23</v>
      </c>
      <c r="E1368" t="s">
        <v>33</v>
      </c>
      <c r="F1368" t="s">
        <v>2396</v>
      </c>
      <c r="G1368" t="str">
        <f>"00077409"</f>
        <v>00077409</v>
      </c>
      <c r="H1368">
        <v>715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T1368">
        <v>0</v>
      </c>
      <c r="U1368">
        <v>715</v>
      </c>
    </row>
    <row r="1369" spans="1:21" x14ac:dyDescent="0.25">
      <c r="H1369" t="s">
        <v>2397</v>
      </c>
    </row>
    <row r="1370" spans="1:21" x14ac:dyDescent="0.25">
      <c r="A1370">
        <v>682</v>
      </c>
      <c r="B1370">
        <v>7484</v>
      </c>
      <c r="C1370" t="s">
        <v>2398</v>
      </c>
      <c r="D1370" t="s">
        <v>59</v>
      </c>
      <c r="E1370" t="s">
        <v>89</v>
      </c>
      <c r="F1370" t="s">
        <v>2399</v>
      </c>
      <c r="G1370" t="str">
        <f>"201511036892"</f>
        <v>201511036892</v>
      </c>
      <c r="H1370">
        <v>715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T1370">
        <v>2</v>
      </c>
      <c r="U1370">
        <v>715</v>
      </c>
    </row>
    <row r="1371" spans="1:21" x14ac:dyDescent="0.25">
      <c r="H1371" t="s">
        <v>2400</v>
      </c>
    </row>
    <row r="1372" spans="1:21" x14ac:dyDescent="0.25">
      <c r="A1372">
        <v>683</v>
      </c>
      <c r="B1372">
        <v>5222</v>
      </c>
      <c r="C1372" t="s">
        <v>2401</v>
      </c>
      <c r="D1372" t="s">
        <v>33</v>
      </c>
      <c r="E1372" t="s">
        <v>43</v>
      </c>
      <c r="F1372" t="s">
        <v>2402</v>
      </c>
      <c r="G1372" t="str">
        <f>"201511027827"</f>
        <v>201511027827</v>
      </c>
      <c r="H1372">
        <v>715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T1372">
        <v>0</v>
      </c>
      <c r="U1372">
        <v>715</v>
      </c>
    </row>
    <row r="1373" spans="1:21" x14ac:dyDescent="0.25">
      <c r="H1373" t="s">
        <v>2403</v>
      </c>
    </row>
    <row r="1374" spans="1:21" x14ac:dyDescent="0.25">
      <c r="A1374">
        <v>684</v>
      </c>
      <c r="B1374">
        <v>2149</v>
      </c>
      <c r="C1374" t="s">
        <v>2404</v>
      </c>
      <c r="D1374" t="s">
        <v>28</v>
      </c>
      <c r="E1374" t="s">
        <v>2405</v>
      </c>
      <c r="F1374" t="s">
        <v>2406</v>
      </c>
      <c r="G1374" t="str">
        <f>"00025191"</f>
        <v>00025191</v>
      </c>
      <c r="H1374">
        <v>715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T1374">
        <v>0</v>
      </c>
      <c r="U1374">
        <v>715</v>
      </c>
    </row>
    <row r="1375" spans="1:21" x14ac:dyDescent="0.25">
      <c r="H1375" t="s">
        <v>2407</v>
      </c>
    </row>
    <row r="1376" spans="1:21" x14ac:dyDescent="0.25">
      <c r="A1376">
        <v>685</v>
      </c>
      <c r="B1376">
        <v>6399</v>
      </c>
      <c r="C1376" t="s">
        <v>2408</v>
      </c>
      <c r="D1376" t="s">
        <v>72</v>
      </c>
      <c r="E1376" t="s">
        <v>114</v>
      </c>
      <c r="F1376" t="s">
        <v>2409</v>
      </c>
      <c r="G1376" t="str">
        <f>"00021769"</f>
        <v>00021769</v>
      </c>
      <c r="H1376">
        <v>715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T1376">
        <v>2</v>
      </c>
      <c r="U1376">
        <v>715</v>
      </c>
    </row>
    <row r="1377" spans="1:21" x14ac:dyDescent="0.25">
      <c r="H1377" t="s">
        <v>2410</v>
      </c>
    </row>
    <row r="1378" spans="1:21" x14ac:dyDescent="0.25">
      <c r="A1378">
        <v>686</v>
      </c>
      <c r="B1378">
        <v>9865</v>
      </c>
      <c r="C1378" t="s">
        <v>2411</v>
      </c>
      <c r="D1378" t="s">
        <v>882</v>
      </c>
      <c r="E1378" t="s">
        <v>2412</v>
      </c>
      <c r="F1378" t="s">
        <v>2413</v>
      </c>
      <c r="G1378" t="str">
        <f>"201008000166"</f>
        <v>201008000166</v>
      </c>
      <c r="H1378">
        <v>660</v>
      </c>
      <c r="I1378">
        <v>0</v>
      </c>
      <c r="J1378">
        <v>50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T1378">
        <v>2</v>
      </c>
      <c r="U1378">
        <v>710</v>
      </c>
    </row>
    <row r="1379" spans="1:21" x14ac:dyDescent="0.25">
      <c r="H1379" t="s">
        <v>2414</v>
      </c>
    </row>
    <row r="1380" spans="1:21" x14ac:dyDescent="0.25">
      <c r="A1380">
        <v>687</v>
      </c>
      <c r="B1380">
        <v>6886</v>
      </c>
      <c r="C1380" t="s">
        <v>2415</v>
      </c>
      <c r="D1380" t="s">
        <v>1673</v>
      </c>
      <c r="E1380" t="s">
        <v>43</v>
      </c>
      <c r="F1380" t="s">
        <v>2416</v>
      </c>
      <c r="G1380" t="str">
        <f>"00021273"</f>
        <v>00021273</v>
      </c>
      <c r="H1380">
        <v>660</v>
      </c>
      <c r="I1380">
        <v>0</v>
      </c>
      <c r="J1380">
        <v>50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T1380">
        <v>0</v>
      </c>
      <c r="U1380">
        <v>710</v>
      </c>
    </row>
    <row r="1381" spans="1:21" x14ac:dyDescent="0.25">
      <c r="H1381" t="s">
        <v>2417</v>
      </c>
    </row>
    <row r="1382" spans="1:21" x14ac:dyDescent="0.25">
      <c r="A1382">
        <v>688</v>
      </c>
      <c r="B1382">
        <v>4690</v>
      </c>
      <c r="C1382" t="s">
        <v>280</v>
      </c>
      <c r="D1382" t="s">
        <v>150</v>
      </c>
      <c r="E1382" t="s">
        <v>1070</v>
      </c>
      <c r="F1382" t="s">
        <v>2418</v>
      </c>
      <c r="G1382" t="str">
        <f>"00022916"</f>
        <v>00022916</v>
      </c>
      <c r="H1382" t="s">
        <v>2419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T1382">
        <v>0</v>
      </c>
      <c r="U1382" t="s">
        <v>2419</v>
      </c>
    </row>
    <row r="1383" spans="1:21" x14ac:dyDescent="0.25">
      <c r="H1383">
        <v>927</v>
      </c>
    </row>
    <row r="1384" spans="1:21" x14ac:dyDescent="0.25">
      <c r="A1384">
        <v>689</v>
      </c>
      <c r="B1384">
        <v>6973</v>
      </c>
      <c r="C1384" t="s">
        <v>2420</v>
      </c>
      <c r="D1384" t="s">
        <v>140</v>
      </c>
      <c r="E1384" t="s">
        <v>28</v>
      </c>
      <c r="F1384" t="s">
        <v>2421</v>
      </c>
      <c r="G1384" t="str">
        <f>"00022375"</f>
        <v>00022375</v>
      </c>
      <c r="H1384" t="s">
        <v>2422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T1384">
        <v>0</v>
      </c>
      <c r="U1384" t="s">
        <v>2422</v>
      </c>
    </row>
    <row r="1385" spans="1:21" x14ac:dyDescent="0.25">
      <c r="H1385" t="s">
        <v>2423</v>
      </c>
    </row>
    <row r="1386" spans="1:21" x14ac:dyDescent="0.25">
      <c r="A1386">
        <v>690</v>
      </c>
      <c r="B1386">
        <v>8986</v>
      </c>
      <c r="C1386" t="s">
        <v>2424</v>
      </c>
      <c r="D1386" t="s">
        <v>15</v>
      </c>
      <c r="E1386" t="s">
        <v>19</v>
      </c>
      <c r="F1386" t="s">
        <v>2425</v>
      </c>
      <c r="G1386" t="str">
        <f>"00024961"</f>
        <v>00024961</v>
      </c>
      <c r="H1386" t="s">
        <v>2426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T1386">
        <v>0</v>
      </c>
      <c r="U1386" t="s">
        <v>2426</v>
      </c>
    </row>
    <row r="1387" spans="1:21" x14ac:dyDescent="0.25">
      <c r="H1387" t="s">
        <v>2427</v>
      </c>
    </row>
    <row r="1388" spans="1:21" x14ac:dyDescent="0.25">
      <c r="A1388">
        <v>691</v>
      </c>
      <c r="B1388">
        <v>10178</v>
      </c>
      <c r="C1388" t="s">
        <v>2428</v>
      </c>
      <c r="D1388" t="s">
        <v>42</v>
      </c>
      <c r="E1388" t="s">
        <v>28</v>
      </c>
      <c r="F1388" t="s">
        <v>2429</v>
      </c>
      <c r="G1388" t="str">
        <f>"00099787"</f>
        <v>00099787</v>
      </c>
      <c r="H1388">
        <v>605</v>
      </c>
      <c r="I1388">
        <v>0</v>
      </c>
      <c r="J1388">
        <v>70</v>
      </c>
      <c r="K1388">
        <v>30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T1388">
        <v>1</v>
      </c>
      <c r="U1388">
        <v>705</v>
      </c>
    </row>
    <row r="1389" spans="1:21" x14ac:dyDescent="0.25">
      <c r="H1389" t="s">
        <v>2430</v>
      </c>
    </row>
    <row r="1390" spans="1:21" x14ac:dyDescent="0.25">
      <c r="A1390">
        <v>692</v>
      </c>
      <c r="B1390">
        <v>500</v>
      </c>
      <c r="C1390" t="s">
        <v>2431</v>
      </c>
      <c r="D1390" t="s">
        <v>114</v>
      </c>
      <c r="E1390" t="s">
        <v>15</v>
      </c>
      <c r="F1390" t="s">
        <v>2432</v>
      </c>
      <c r="G1390" t="str">
        <f>"00050439"</f>
        <v>00050439</v>
      </c>
      <c r="H1390" t="s">
        <v>2433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6</v>
      </c>
      <c r="S1390">
        <v>932</v>
      </c>
      <c r="T1390">
        <v>0</v>
      </c>
      <c r="U1390" t="s">
        <v>2433</v>
      </c>
    </row>
    <row r="1391" spans="1:21" x14ac:dyDescent="0.25">
      <c r="H1391">
        <v>932</v>
      </c>
    </row>
    <row r="1392" spans="1:21" x14ac:dyDescent="0.25">
      <c r="A1392">
        <v>693</v>
      </c>
      <c r="B1392">
        <v>10202</v>
      </c>
      <c r="C1392" t="s">
        <v>2434</v>
      </c>
      <c r="D1392" t="s">
        <v>2435</v>
      </c>
      <c r="E1392" t="s">
        <v>641</v>
      </c>
      <c r="F1392" t="s">
        <v>2436</v>
      </c>
      <c r="G1392" t="str">
        <f>"00086427"</f>
        <v>00086427</v>
      </c>
      <c r="H1392">
        <v>550</v>
      </c>
      <c r="I1392">
        <v>150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T1392">
        <v>0</v>
      </c>
      <c r="U1392">
        <v>700</v>
      </c>
    </row>
    <row r="1393" spans="1:21" x14ac:dyDescent="0.25">
      <c r="H1393" t="s">
        <v>2437</v>
      </c>
    </row>
    <row r="1394" spans="1:21" x14ac:dyDescent="0.25">
      <c r="A1394">
        <v>694</v>
      </c>
      <c r="B1394">
        <v>2974</v>
      </c>
      <c r="C1394" t="s">
        <v>2438</v>
      </c>
      <c r="D1394" t="s">
        <v>488</v>
      </c>
      <c r="E1394" t="s">
        <v>114</v>
      </c>
      <c r="F1394" t="s">
        <v>2439</v>
      </c>
      <c r="G1394" t="str">
        <f>"201511026571"</f>
        <v>201511026571</v>
      </c>
      <c r="H1394">
        <v>550</v>
      </c>
      <c r="I1394">
        <v>150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T1394">
        <v>0</v>
      </c>
      <c r="U1394">
        <v>700</v>
      </c>
    </row>
    <row r="1395" spans="1:21" x14ac:dyDescent="0.25">
      <c r="H1395" t="s">
        <v>2440</v>
      </c>
    </row>
    <row r="1396" spans="1:21" x14ac:dyDescent="0.25">
      <c r="A1396">
        <v>695</v>
      </c>
      <c r="B1396">
        <v>8450</v>
      </c>
      <c r="C1396" t="s">
        <v>2441</v>
      </c>
      <c r="D1396" t="s">
        <v>1798</v>
      </c>
      <c r="E1396" t="s">
        <v>33</v>
      </c>
      <c r="F1396" t="s">
        <v>2442</v>
      </c>
      <c r="G1396" t="str">
        <f>"201511009567"</f>
        <v>201511009567</v>
      </c>
      <c r="H1396" t="s">
        <v>1987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T1396">
        <v>0</v>
      </c>
      <c r="U1396" t="s">
        <v>1987</v>
      </c>
    </row>
    <row r="1397" spans="1:21" x14ac:dyDescent="0.25">
      <c r="H1397" t="s">
        <v>2443</v>
      </c>
    </row>
    <row r="1398" spans="1:21" x14ac:dyDescent="0.25">
      <c r="A1398">
        <v>696</v>
      </c>
      <c r="B1398">
        <v>7010</v>
      </c>
      <c r="C1398" t="s">
        <v>2444</v>
      </c>
      <c r="D1398" t="s">
        <v>101</v>
      </c>
      <c r="E1398" t="s">
        <v>753</v>
      </c>
      <c r="F1398" t="s">
        <v>2445</v>
      </c>
      <c r="G1398" t="str">
        <f>"201512002329"</f>
        <v>201512002329</v>
      </c>
      <c r="H1398" t="s">
        <v>2446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T1398">
        <v>0</v>
      </c>
      <c r="U1398" t="s">
        <v>2446</v>
      </c>
    </row>
    <row r="1399" spans="1:21" x14ac:dyDescent="0.25">
      <c r="H1399" t="s">
        <v>2447</v>
      </c>
    </row>
    <row r="1400" spans="1:21" x14ac:dyDescent="0.25">
      <c r="A1400">
        <v>697</v>
      </c>
      <c r="B1400">
        <v>8359</v>
      </c>
      <c r="C1400" t="s">
        <v>2448</v>
      </c>
      <c r="D1400" t="s">
        <v>248</v>
      </c>
      <c r="E1400" t="s">
        <v>15</v>
      </c>
      <c r="F1400" t="s">
        <v>2449</v>
      </c>
      <c r="G1400" t="str">
        <f>"00101704"</f>
        <v>00101704</v>
      </c>
      <c r="H1400">
        <v>693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T1400">
        <v>0</v>
      </c>
      <c r="U1400">
        <v>693</v>
      </c>
    </row>
    <row r="1401" spans="1:21" x14ac:dyDescent="0.25">
      <c r="H1401" t="s">
        <v>2450</v>
      </c>
    </row>
    <row r="1402" spans="1:21" x14ac:dyDescent="0.25">
      <c r="A1402">
        <v>698</v>
      </c>
      <c r="B1402">
        <v>7089</v>
      </c>
      <c r="C1402" t="s">
        <v>2451</v>
      </c>
      <c r="D1402" t="s">
        <v>15</v>
      </c>
      <c r="E1402" t="s">
        <v>102</v>
      </c>
      <c r="F1402" t="s">
        <v>2452</v>
      </c>
      <c r="G1402" t="str">
        <f>"00018991"</f>
        <v>00018991</v>
      </c>
      <c r="H1402">
        <v>693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T1402">
        <v>0</v>
      </c>
      <c r="U1402">
        <v>693</v>
      </c>
    </row>
    <row r="1403" spans="1:21" x14ac:dyDescent="0.25">
      <c r="H1403" t="s">
        <v>2453</v>
      </c>
    </row>
    <row r="1404" spans="1:21" x14ac:dyDescent="0.25">
      <c r="A1404">
        <v>699</v>
      </c>
      <c r="B1404">
        <v>6350</v>
      </c>
      <c r="C1404" t="s">
        <v>2454</v>
      </c>
      <c r="D1404" t="s">
        <v>496</v>
      </c>
      <c r="E1404" t="s">
        <v>314</v>
      </c>
      <c r="F1404" t="s">
        <v>2455</v>
      </c>
      <c r="G1404" t="str">
        <f>"00042969"</f>
        <v>00042969</v>
      </c>
      <c r="H1404">
        <v>660</v>
      </c>
      <c r="I1404">
        <v>0</v>
      </c>
      <c r="J1404">
        <v>30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T1404">
        <v>0</v>
      </c>
      <c r="U1404">
        <v>690</v>
      </c>
    </row>
    <row r="1405" spans="1:21" x14ac:dyDescent="0.25">
      <c r="H1405" t="s">
        <v>2456</v>
      </c>
    </row>
    <row r="1406" spans="1:21" x14ac:dyDescent="0.25">
      <c r="A1406">
        <v>700</v>
      </c>
      <c r="B1406">
        <v>9844</v>
      </c>
      <c r="C1406" t="s">
        <v>2457</v>
      </c>
      <c r="D1406" t="s">
        <v>43</v>
      </c>
      <c r="E1406" t="s">
        <v>207</v>
      </c>
      <c r="F1406" t="s">
        <v>2458</v>
      </c>
      <c r="G1406" t="str">
        <f>"00024325"</f>
        <v>00024325</v>
      </c>
      <c r="H1406">
        <v>660</v>
      </c>
      <c r="I1406">
        <v>0</v>
      </c>
      <c r="J1406">
        <v>30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T1406">
        <v>0</v>
      </c>
      <c r="U1406">
        <v>690</v>
      </c>
    </row>
    <row r="1407" spans="1:21" x14ac:dyDescent="0.25">
      <c r="H1407" t="s">
        <v>2459</v>
      </c>
    </row>
    <row r="1408" spans="1:21" x14ac:dyDescent="0.25">
      <c r="A1408">
        <v>701</v>
      </c>
      <c r="B1408">
        <v>824</v>
      </c>
      <c r="C1408" t="s">
        <v>2460</v>
      </c>
      <c r="D1408" t="s">
        <v>72</v>
      </c>
      <c r="E1408" t="s">
        <v>43</v>
      </c>
      <c r="F1408" t="s">
        <v>2461</v>
      </c>
      <c r="G1408" t="str">
        <f>"00049375"</f>
        <v>00049375</v>
      </c>
      <c r="H1408">
        <v>660</v>
      </c>
      <c r="I1408">
        <v>0</v>
      </c>
      <c r="J1408">
        <v>30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T1408">
        <v>0</v>
      </c>
      <c r="U1408">
        <v>690</v>
      </c>
    </row>
    <row r="1409" spans="1:21" x14ac:dyDescent="0.25">
      <c r="H1409" t="s">
        <v>2462</v>
      </c>
    </row>
    <row r="1410" spans="1:21" x14ac:dyDescent="0.25">
      <c r="A1410">
        <v>702</v>
      </c>
      <c r="B1410">
        <v>8520</v>
      </c>
      <c r="C1410" t="s">
        <v>2463</v>
      </c>
      <c r="D1410" t="s">
        <v>212</v>
      </c>
      <c r="E1410" t="s">
        <v>15</v>
      </c>
      <c r="F1410" t="s">
        <v>2464</v>
      </c>
      <c r="G1410" t="str">
        <f>"201511035749"</f>
        <v>201511035749</v>
      </c>
      <c r="H1410">
        <v>660</v>
      </c>
      <c r="I1410">
        <v>0</v>
      </c>
      <c r="J1410">
        <v>30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6</v>
      </c>
      <c r="S1410">
        <v>932</v>
      </c>
      <c r="T1410">
        <v>0</v>
      </c>
      <c r="U1410">
        <v>690</v>
      </c>
    </row>
    <row r="1411" spans="1:21" x14ac:dyDescent="0.25">
      <c r="H1411">
        <v>932</v>
      </c>
    </row>
    <row r="1412" spans="1:21" x14ac:dyDescent="0.25">
      <c r="A1412">
        <v>703</v>
      </c>
      <c r="B1412">
        <v>9882</v>
      </c>
      <c r="C1412" t="s">
        <v>2465</v>
      </c>
      <c r="D1412" t="s">
        <v>1906</v>
      </c>
      <c r="E1412" t="s">
        <v>753</v>
      </c>
      <c r="F1412">
        <v>125389</v>
      </c>
      <c r="G1412" t="str">
        <f>"00076110"</f>
        <v>00076110</v>
      </c>
      <c r="H1412">
        <v>660</v>
      </c>
      <c r="I1412">
        <v>0</v>
      </c>
      <c r="J1412">
        <v>30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T1412">
        <v>0</v>
      </c>
      <c r="U1412">
        <v>690</v>
      </c>
    </row>
    <row r="1413" spans="1:21" x14ac:dyDescent="0.25">
      <c r="H1413" t="s">
        <v>2466</v>
      </c>
    </row>
    <row r="1414" spans="1:21" x14ac:dyDescent="0.25">
      <c r="A1414">
        <v>704</v>
      </c>
      <c r="B1414">
        <v>8081</v>
      </c>
      <c r="C1414" t="s">
        <v>2467</v>
      </c>
      <c r="D1414" t="s">
        <v>140</v>
      </c>
      <c r="E1414" t="s">
        <v>43</v>
      </c>
      <c r="F1414" t="s">
        <v>2468</v>
      </c>
      <c r="G1414" t="str">
        <f>"00044577"</f>
        <v>00044577</v>
      </c>
      <c r="H1414">
        <v>660</v>
      </c>
      <c r="I1414">
        <v>0</v>
      </c>
      <c r="J1414">
        <v>30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T1414">
        <v>0</v>
      </c>
      <c r="U1414">
        <v>690</v>
      </c>
    </row>
    <row r="1415" spans="1:21" x14ac:dyDescent="0.25">
      <c r="H1415" t="s">
        <v>2469</v>
      </c>
    </row>
    <row r="1416" spans="1:21" x14ac:dyDescent="0.25">
      <c r="A1416">
        <v>705</v>
      </c>
      <c r="B1416">
        <v>7932</v>
      </c>
      <c r="C1416" t="s">
        <v>2470</v>
      </c>
      <c r="D1416" t="s">
        <v>19</v>
      </c>
      <c r="E1416" t="s">
        <v>712</v>
      </c>
      <c r="F1416" t="s">
        <v>2471</v>
      </c>
      <c r="G1416" t="str">
        <f>"201511023363"</f>
        <v>201511023363</v>
      </c>
      <c r="H1416" t="s">
        <v>1778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T1416">
        <v>0</v>
      </c>
      <c r="U1416" t="s">
        <v>1778</v>
      </c>
    </row>
    <row r="1417" spans="1:21" x14ac:dyDescent="0.25">
      <c r="H1417" t="s">
        <v>2472</v>
      </c>
    </row>
    <row r="1418" spans="1:21" x14ac:dyDescent="0.25">
      <c r="A1418">
        <v>706</v>
      </c>
      <c r="B1418">
        <v>1366</v>
      </c>
      <c r="C1418" t="s">
        <v>2473</v>
      </c>
      <c r="D1418" t="s">
        <v>345</v>
      </c>
      <c r="E1418" t="s">
        <v>199</v>
      </c>
      <c r="F1418" t="s">
        <v>2474</v>
      </c>
      <c r="G1418" t="str">
        <f>"00034862"</f>
        <v>00034862</v>
      </c>
      <c r="H1418">
        <v>682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T1418">
        <v>0</v>
      </c>
      <c r="U1418">
        <v>682</v>
      </c>
    </row>
    <row r="1419" spans="1:21" x14ac:dyDescent="0.25">
      <c r="H1419" t="s">
        <v>2475</v>
      </c>
    </row>
    <row r="1420" spans="1:21" x14ac:dyDescent="0.25">
      <c r="A1420">
        <v>707</v>
      </c>
      <c r="B1420">
        <v>9712</v>
      </c>
      <c r="C1420" t="s">
        <v>2476</v>
      </c>
      <c r="D1420" t="s">
        <v>65</v>
      </c>
      <c r="E1420" t="s">
        <v>638</v>
      </c>
      <c r="F1420" t="s">
        <v>2477</v>
      </c>
      <c r="G1420" t="str">
        <f>"201511036780"</f>
        <v>201511036780</v>
      </c>
      <c r="H1420" t="s">
        <v>2478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T1420">
        <v>0</v>
      </c>
      <c r="U1420" t="s">
        <v>2478</v>
      </c>
    </row>
    <row r="1421" spans="1:21" x14ac:dyDescent="0.25">
      <c r="H1421" t="s">
        <v>2479</v>
      </c>
    </row>
    <row r="1422" spans="1:21" x14ac:dyDescent="0.25">
      <c r="A1422">
        <v>708</v>
      </c>
      <c r="B1422">
        <v>3595</v>
      </c>
      <c r="C1422" t="s">
        <v>2480</v>
      </c>
      <c r="D1422" t="s">
        <v>658</v>
      </c>
      <c r="E1422" t="s">
        <v>114</v>
      </c>
      <c r="F1422" t="s">
        <v>2481</v>
      </c>
      <c r="G1422" t="str">
        <f>"00020835"</f>
        <v>00020835</v>
      </c>
      <c r="H1422">
        <v>605</v>
      </c>
      <c r="I1422">
        <v>0</v>
      </c>
      <c r="J1422">
        <v>30</v>
      </c>
      <c r="K1422">
        <v>0</v>
      </c>
      <c r="L1422">
        <v>0</v>
      </c>
      <c r="M1422">
        <v>0</v>
      </c>
      <c r="N1422">
        <v>30</v>
      </c>
      <c r="O1422">
        <v>0</v>
      </c>
      <c r="P1422">
        <v>0</v>
      </c>
      <c r="Q1422">
        <v>0</v>
      </c>
      <c r="T1422">
        <v>0</v>
      </c>
      <c r="U1422">
        <v>665</v>
      </c>
    </row>
    <row r="1423" spans="1:21" x14ac:dyDescent="0.25">
      <c r="H1423" t="s">
        <v>2482</v>
      </c>
    </row>
    <row r="1424" spans="1:21" x14ac:dyDescent="0.25">
      <c r="A1424">
        <v>709</v>
      </c>
      <c r="B1424">
        <v>7997</v>
      </c>
      <c r="C1424" t="s">
        <v>2483</v>
      </c>
      <c r="D1424" t="s">
        <v>59</v>
      </c>
      <c r="E1424" t="s">
        <v>162</v>
      </c>
      <c r="F1424" t="s">
        <v>2484</v>
      </c>
      <c r="G1424" t="str">
        <f>"00074020"</f>
        <v>00074020</v>
      </c>
      <c r="H1424">
        <v>605</v>
      </c>
      <c r="I1424">
        <v>0</v>
      </c>
      <c r="J1424">
        <v>30</v>
      </c>
      <c r="K1424">
        <v>0</v>
      </c>
      <c r="L1424">
        <v>30</v>
      </c>
      <c r="M1424">
        <v>0</v>
      </c>
      <c r="N1424">
        <v>0</v>
      </c>
      <c r="O1424">
        <v>0</v>
      </c>
      <c r="P1424">
        <v>0</v>
      </c>
      <c r="Q1424">
        <v>0</v>
      </c>
      <c r="T1424">
        <v>2</v>
      </c>
      <c r="U1424">
        <v>665</v>
      </c>
    </row>
    <row r="1425" spans="1:21" x14ac:dyDescent="0.25">
      <c r="H1425" t="s">
        <v>2485</v>
      </c>
    </row>
    <row r="1426" spans="1:21" x14ac:dyDescent="0.25">
      <c r="A1426">
        <v>710</v>
      </c>
      <c r="B1426">
        <v>9532</v>
      </c>
      <c r="C1426" t="s">
        <v>2486</v>
      </c>
      <c r="D1426" t="s">
        <v>140</v>
      </c>
      <c r="E1426" t="s">
        <v>15</v>
      </c>
      <c r="F1426" t="s">
        <v>2487</v>
      </c>
      <c r="G1426" t="str">
        <f>"00086664"</f>
        <v>00086664</v>
      </c>
      <c r="H1426" t="s">
        <v>2488</v>
      </c>
      <c r="I1426">
        <v>0</v>
      </c>
      <c r="J1426">
        <v>30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T1426">
        <v>0</v>
      </c>
      <c r="U1426" t="s">
        <v>2489</v>
      </c>
    </row>
    <row r="1427" spans="1:21" x14ac:dyDescent="0.25">
      <c r="H1427" t="s">
        <v>2490</v>
      </c>
    </row>
    <row r="1428" spans="1:21" x14ac:dyDescent="0.25">
      <c r="A1428">
        <v>711</v>
      </c>
      <c r="B1428">
        <v>9980</v>
      </c>
      <c r="C1428" t="s">
        <v>2491</v>
      </c>
      <c r="D1428" t="s">
        <v>658</v>
      </c>
      <c r="E1428" t="s">
        <v>19</v>
      </c>
      <c r="F1428" t="s">
        <v>2492</v>
      </c>
      <c r="G1428" t="str">
        <f>"201511029703"</f>
        <v>201511029703</v>
      </c>
      <c r="H1428" t="s">
        <v>2488</v>
      </c>
      <c r="I1428">
        <v>0</v>
      </c>
      <c r="J1428">
        <v>30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T1428">
        <v>1</v>
      </c>
      <c r="U1428" t="s">
        <v>2489</v>
      </c>
    </row>
    <row r="1429" spans="1:21" x14ac:dyDescent="0.25">
      <c r="H1429" t="s">
        <v>2493</v>
      </c>
    </row>
    <row r="1430" spans="1:21" x14ac:dyDescent="0.25">
      <c r="A1430">
        <v>712</v>
      </c>
      <c r="B1430">
        <v>514</v>
      </c>
      <c r="C1430" t="s">
        <v>2494</v>
      </c>
      <c r="D1430" t="s">
        <v>178</v>
      </c>
      <c r="E1430" t="s">
        <v>43</v>
      </c>
      <c r="F1430" t="s">
        <v>2495</v>
      </c>
      <c r="G1430" t="str">
        <f>"201511039994"</f>
        <v>201511039994</v>
      </c>
      <c r="H1430">
        <v>660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T1430">
        <v>1</v>
      </c>
      <c r="U1430">
        <v>660</v>
      </c>
    </row>
    <row r="1431" spans="1:21" x14ac:dyDescent="0.25">
      <c r="H1431" t="s">
        <v>2496</v>
      </c>
    </row>
    <row r="1432" spans="1:21" x14ac:dyDescent="0.25">
      <c r="A1432">
        <v>713</v>
      </c>
      <c r="B1432">
        <v>1144</v>
      </c>
      <c r="C1432" t="s">
        <v>2497</v>
      </c>
      <c r="D1432" t="s">
        <v>23</v>
      </c>
      <c r="E1432" t="s">
        <v>957</v>
      </c>
      <c r="F1432" t="s">
        <v>2498</v>
      </c>
      <c r="G1432" t="str">
        <f>"201511030231"</f>
        <v>201511030231</v>
      </c>
      <c r="H1432">
        <v>660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T1432">
        <v>0</v>
      </c>
      <c r="U1432">
        <v>660</v>
      </c>
    </row>
    <row r="1433" spans="1:21" x14ac:dyDescent="0.25">
      <c r="H1433" t="s">
        <v>2499</v>
      </c>
    </row>
    <row r="1434" spans="1:21" x14ac:dyDescent="0.25">
      <c r="A1434">
        <v>714</v>
      </c>
      <c r="B1434">
        <v>7171</v>
      </c>
      <c r="C1434" t="s">
        <v>2500</v>
      </c>
      <c r="D1434" t="s">
        <v>199</v>
      </c>
      <c r="E1434" t="s">
        <v>730</v>
      </c>
      <c r="F1434" t="s">
        <v>2501</v>
      </c>
      <c r="G1434" t="str">
        <f>"201512003723"</f>
        <v>201512003723</v>
      </c>
      <c r="H1434">
        <v>660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T1434">
        <v>0</v>
      </c>
      <c r="U1434">
        <v>660</v>
      </c>
    </row>
    <row r="1435" spans="1:21" x14ac:dyDescent="0.25">
      <c r="H1435" t="s">
        <v>2502</v>
      </c>
    </row>
    <row r="1436" spans="1:21" x14ac:dyDescent="0.25">
      <c r="A1436">
        <v>715</v>
      </c>
      <c r="B1436">
        <v>8677</v>
      </c>
      <c r="C1436" t="s">
        <v>2503</v>
      </c>
      <c r="D1436" t="s">
        <v>23</v>
      </c>
      <c r="E1436" t="s">
        <v>140</v>
      </c>
      <c r="F1436" t="s">
        <v>2504</v>
      </c>
      <c r="G1436" t="str">
        <f>"00027638"</f>
        <v>00027638</v>
      </c>
      <c r="H1436">
        <v>660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T1436">
        <v>0</v>
      </c>
      <c r="U1436">
        <v>660</v>
      </c>
    </row>
    <row r="1437" spans="1:21" x14ac:dyDescent="0.25">
      <c r="H1437" t="s">
        <v>2505</v>
      </c>
    </row>
    <row r="1438" spans="1:21" x14ac:dyDescent="0.25">
      <c r="A1438">
        <v>716</v>
      </c>
      <c r="B1438">
        <v>2293</v>
      </c>
      <c r="C1438" t="s">
        <v>2506</v>
      </c>
      <c r="D1438" t="s">
        <v>2507</v>
      </c>
      <c r="E1438" t="s">
        <v>421</v>
      </c>
      <c r="F1438" t="s">
        <v>2508</v>
      </c>
      <c r="G1438" t="str">
        <f>"00021330"</f>
        <v>00021330</v>
      </c>
      <c r="H1438">
        <v>660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T1438">
        <v>0</v>
      </c>
      <c r="U1438">
        <v>660</v>
      </c>
    </row>
    <row r="1439" spans="1:21" x14ac:dyDescent="0.25">
      <c r="H1439" t="s">
        <v>2509</v>
      </c>
    </row>
    <row r="1440" spans="1:21" x14ac:dyDescent="0.25">
      <c r="A1440">
        <v>717</v>
      </c>
      <c r="B1440">
        <v>10497</v>
      </c>
      <c r="C1440" t="s">
        <v>2510</v>
      </c>
      <c r="D1440" t="s">
        <v>140</v>
      </c>
      <c r="E1440" t="s">
        <v>114</v>
      </c>
      <c r="F1440" t="s">
        <v>2511</v>
      </c>
      <c r="G1440" t="str">
        <f>"00080986"</f>
        <v>00080986</v>
      </c>
      <c r="H1440">
        <v>660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T1440">
        <v>2</v>
      </c>
      <c r="U1440">
        <v>660</v>
      </c>
    </row>
    <row r="1441" spans="1:21" x14ac:dyDescent="0.25">
      <c r="H1441" t="s">
        <v>2512</v>
      </c>
    </row>
    <row r="1442" spans="1:21" x14ac:dyDescent="0.25">
      <c r="A1442">
        <v>718</v>
      </c>
      <c r="B1442">
        <v>9810</v>
      </c>
      <c r="C1442" t="s">
        <v>2513</v>
      </c>
      <c r="D1442" t="s">
        <v>23</v>
      </c>
      <c r="E1442" t="s">
        <v>89</v>
      </c>
      <c r="F1442" t="s">
        <v>2514</v>
      </c>
      <c r="G1442" t="str">
        <f>"201511039873"</f>
        <v>201511039873</v>
      </c>
      <c r="H1442">
        <v>660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T1442">
        <v>0</v>
      </c>
      <c r="U1442">
        <v>660</v>
      </c>
    </row>
    <row r="1443" spans="1:21" x14ac:dyDescent="0.25">
      <c r="H1443" t="s">
        <v>2515</v>
      </c>
    </row>
    <row r="1444" spans="1:21" x14ac:dyDescent="0.25">
      <c r="A1444">
        <v>719</v>
      </c>
      <c r="B1444">
        <v>1743</v>
      </c>
      <c r="C1444" t="s">
        <v>2516</v>
      </c>
      <c r="D1444" t="s">
        <v>102</v>
      </c>
      <c r="E1444" t="s">
        <v>15</v>
      </c>
      <c r="F1444" t="s">
        <v>2517</v>
      </c>
      <c r="G1444" t="str">
        <f>"201511039694"</f>
        <v>201511039694</v>
      </c>
      <c r="H1444">
        <v>660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T1444">
        <v>0</v>
      </c>
      <c r="U1444">
        <v>660</v>
      </c>
    </row>
    <row r="1445" spans="1:21" x14ac:dyDescent="0.25">
      <c r="H1445" t="s">
        <v>2518</v>
      </c>
    </row>
    <row r="1446" spans="1:21" x14ac:dyDescent="0.25">
      <c r="A1446">
        <v>720</v>
      </c>
      <c r="B1446">
        <v>4224</v>
      </c>
      <c r="C1446" t="s">
        <v>2519</v>
      </c>
      <c r="D1446" t="s">
        <v>72</v>
      </c>
      <c r="E1446" t="s">
        <v>207</v>
      </c>
      <c r="F1446" t="s">
        <v>2520</v>
      </c>
      <c r="G1446" t="str">
        <f>"201511028025"</f>
        <v>201511028025</v>
      </c>
      <c r="H1446">
        <v>660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T1446">
        <v>0</v>
      </c>
      <c r="U1446">
        <v>660</v>
      </c>
    </row>
    <row r="1447" spans="1:21" x14ac:dyDescent="0.25">
      <c r="H1447" t="s">
        <v>2521</v>
      </c>
    </row>
    <row r="1448" spans="1:21" x14ac:dyDescent="0.25">
      <c r="A1448">
        <v>721</v>
      </c>
      <c r="B1448">
        <v>241</v>
      </c>
      <c r="C1448" t="s">
        <v>2522</v>
      </c>
      <c r="D1448" t="s">
        <v>240</v>
      </c>
      <c r="E1448" t="s">
        <v>387</v>
      </c>
      <c r="F1448" t="s">
        <v>2523</v>
      </c>
      <c r="G1448" t="str">
        <f>"201511038467"</f>
        <v>201511038467</v>
      </c>
      <c r="H1448">
        <v>660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T1448">
        <v>0</v>
      </c>
      <c r="U1448">
        <v>660</v>
      </c>
    </row>
    <row r="1449" spans="1:21" x14ac:dyDescent="0.25">
      <c r="H1449" t="s">
        <v>2524</v>
      </c>
    </row>
    <row r="1450" spans="1:21" x14ac:dyDescent="0.25">
      <c r="A1450">
        <v>722</v>
      </c>
      <c r="B1450">
        <v>227</v>
      </c>
      <c r="C1450" t="s">
        <v>2525</v>
      </c>
      <c r="D1450" t="s">
        <v>59</v>
      </c>
      <c r="E1450" t="s">
        <v>730</v>
      </c>
      <c r="F1450" t="s">
        <v>2526</v>
      </c>
      <c r="G1450" t="str">
        <f>"00021157"</f>
        <v>00021157</v>
      </c>
      <c r="H1450">
        <v>660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T1450">
        <v>0</v>
      </c>
      <c r="U1450">
        <v>660</v>
      </c>
    </row>
    <row r="1451" spans="1:21" x14ac:dyDescent="0.25">
      <c r="H1451" t="s">
        <v>2527</v>
      </c>
    </row>
    <row r="1452" spans="1:21" x14ac:dyDescent="0.25">
      <c r="A1452">
        <v>723</v>
      </c>
      <c r="B1452">
        <v>6013</v>
      </c>
      <c r="C1452" t="s">
        <v>2528</v>
      </c>
      <c r="D1452" t="s">
        <v>203</v>
      </c>
      <c r="E1452" t="s">
        <v>19</v>
      </c>
      <c r="F1452" t="s">
        <v>2529</v>
      </c>
      <c r="G1452" t="str">
        <f>"201510002273"</f>
        <v>201510002273</v>
      </c>
      <c r="H1452">
        <v>660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T1452">
        <v>1</v>
      </c>
      <c r="U1452">
        <v>660</v>
      </c>
    </row>
    <row r="1453" spans="1:21" x14ac:dyDescent="0.25">
      <c r="H1453" t="s">
        <v>2530</v>
      </c>
    </row>
    <row r="1454" spans="1:21" x14ac:dyDescent="0.25">
      <c r="A1454">
        <v>724</v>
      </c>
      <c r="B1454">
        <v>2361</v>
      </c>
      <c r="C1454" t="s">
        <v>340</v>
      </c>
      <c r="D1454" t="s">
        <v>42</v>
      </c>
      <c r="E1454" t="s">
        <v>2292</v>
      </c>
      <c r="F1454" t="s">
        <v>2531</v>
      </c>
      <c r="G1454" t="str">
        <f>"201511042665"</f>
        <v>201511042665</v>
      </c>
      <c r="H1454">
        <v>660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T1454">
        <v>0</v>
      </c>
      <c r="U1454">
        <v>660</v>
      </c>
    </row>
    <row r="1455" spans="1:21" x14ac:dyDescent="0.25">
      <c r="H1455" t="s">
        <v>2532</v>
      </c>
    </row>
    <row r="1456" spans="1:21" x14ac:dyDescent="0.25">
      <c r="A1456">
        <v>725</v>
      </c>
      <c r="B1456">
        <v>6269</v>
      </c>
      <c r="C1456" t="s">
        <v>826</v>
      </c>
      <c r="D1456" t="s">
        <v>2533</v>
      </c>
      <c r="E1456" t="s">
        <v>2534</v>
      </c>
      <c r="F1456" t="s">
        <v>2535</v>
      </c>
      <c r="G1456" t="str">
        <f>"201412004223"</f>
        <v>201412004223</v>
      </c>
      <c r="H1456">
        <v>660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T1456">
        <v>0</v>
      </c>
      <c r="U1456">
        <v>660</v>
      </c>
    </row>
    <row r="1457" spans="1:21" x14ac:dyDescent="0.25">
      <c r="H1457" t="s">
        <v>2536</v>
      </c>
    </row>
    <row r="1458" spans="1:21" x14ac:dyDescent="0.25">
      <c r="A1458">
        <v>726</v>
      </c>
      <c r="B1458">
        <v>8666</v>
      </c>
      <c r="C1458" t="s">
        <v>2537</v>
      </c>
      <c r="D1458" t="s">
        <v>1634</v>
      </c>
      <c r="E1458" t="s">
        <v>14</v>
      </c>
      <c r="F1458" t="s">
        <v>2538</v>
      </c>
      <c r="G1458" t="str">
        <f>"201510004795"</f>
        <v>201510004795</v>
      </c>
      <c r="H1458">
        <v>660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T1458">
        <v>0</v>
      </c>
      <c r="U1458">
        <v>660</v>
      </c>
    </row>
    <row r="1459" spans="1:21" x14ac:dyDescent="0.25">
      <c r="H1459" t="s">
        <v>2539</v>
      </c>
    </row>
    <row r="1460" spans="1:21" x14ac:dyDescent="0.25">
      <c r="A1460">
        <v>727</v>
      </c>
      <c r="B1460">
        <v>5951</v>
      </c>
      <c r="C1460" t="s">
        <v>2540</v>
      </c>
      <c r="D1460" t="s">
        <v>2541</v>
      </c>
      <c r="E1460" t="s">
        <v>284</v>
      </c>
      <c r="F1460" t="s">
        <v>2542</v>
      </c>
      <c r="G1460" t="str">
        <f>"201511021369"</f>
        <v>201511021369</v>
      </c>
      <c r="H1460">
        <v>660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T1460">
        <v>0</v>
      </c>
      <c r="U1460">
        <v>660</v>
      </c>
    </row>
    <row r="1461" spans="1:21" x14ac:dyDescent="0.25">
      <c r="H1461" t="s">
        <v>2543</v>
      </c>
    </row>
    <row r="1462" spans="1:21" x14ac:dyDescent="0.25">
      <c r="A1462">
        <v>728</v>
      </c>
      <c r="B1462">
        <v>9415</v>
      </c>
      <c r="C1462" t="s">
        <v>2544</v>
      </c>
      <c r="D1462" t="s">
        <v>43</v>
      </c>
      <c r="E1462" t="s">
        <v>114</v>
      </c>
      <c r="F1462" t="s">
        <v>2545</v>
      </c>
      <c r="G1462" t="str">
        <f>"00022362"</f>
        <v>00022362</v>
      </c>
      <c r="H1462">
        <v>660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T1462">
        <v>0</v>
      </c>
      <c r="U1462">
        <v>660</v>
      </c>
    </row>
    <row r="1463" spans="1:21" x14ac:dyDescent="0.25">
      <c r="H1463" t="s">
        <v>2546</v>
      </c>
    </row>
    <row r="1464" spans="1:21" x14ac:dyDescent="0.25">
      <c r="A1464">
        <v>729</v>
      </c>
      <c r="B1464">
        <v>4945</v>
      </c>
      <c r="C1464" t="s">
        <v>2547</v>
      </c>
      <c r="D1464" t="s">
        <v>345</v>
      </c>
      <c r="E1464" t="s">
        <v>2548</v>
      </c>
      <c r="F1464" t="s">
        <v>2549</v>
      </c>
      <c r="G1464" t="str">
        <f>"00043294"</f>
        <v>00043294</v>
      </c>
      <c r="H1464" t="s">
        <v>2550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T1464">
        <v>2</v>
      </c>
      <c r="U1464" t="s">
        <v>2550</v>
      </c>
    </row>
    <row r="1465" spans="1:21" x14ac:dyDescent="0.25">
      <c r="H1465" t="s">
        <v>2551</v>
      </c>
    </row>
    <row r="1466" spans="1:21" x14ac:dyDescent="0.25">
      <c r="A1466">
        <v>730</v>
      </c>
      <c r="B1466">
        <v>5533</v>
      </c>
      <c r="C1466" t="s">
        <v>2552</v>
      </c>
      <c r="D1466" t="s">
        <v>2553</v>
      </c>
      <c r="E1466" t="s">
        <v>14</v>
      </c>
      <c r="F1466" t="s">
        <v>2554</v>
      </c>
      <c r="G1466" t="str">
        <f>"201511039339"</f>
        <v>201511039339</v>
      </c>
      <c r="H1466" t="s">
        <v>2550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T1466">
        <v>0</v>
      </c>
      <c r="U1466" t="s">
        <v>2550</v>
      </c>
    </row>
    <row r="1467" spans="1:21" x14ac:dyDescent="0.25">
      <c r="H1467" t="s">
        <v>2555</v>
      </c>
    </row>
    <row r="1468" spans="1:21" x14ac:dyDescent="0.25">
      <c r="A1468">
        <v>731</v>
      </c>
      <c r="B1468">
        <v>2461</v>
      </c>
      <c r="C1468" t="s">
        <v>2556</v>
      </c>
      <c r="D1468" t="s">
        <v>878</v>
      </c>
      <c r="E1468" t="s">
        <v>15</v>
      </c>
      <c r="F1468" t="s">
        <v>2557</v>
      </c>
      <c r="G1468" t="str">
        <f>"00035915"</f>
        <v>00035915</v>
      </c>
      <c r="H1468">
        <v>638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T1468">
        <v>0</v>
      </c>
      <c r="U1468">
        <v>638</v>
      </c>
    </row>
    <row r="1469" spans="1:21" x14ac:dyDescent="0.25">
      <c r="H1469" t="s">
        <v>2558</v>
      </c>
    </row>
    <row r="1470" spans="1:21" x14ac:dyDescent="0.25">
      <c r="A1470">
        <v>732</v>
      </c>
      <c r="B1470">
        <v>5297</v>
      </c>
      <c r="C1470" t="s">
        <v>2559</v>
      </c>
      <c r="D1470" t="s">
        <v>59</v>
      </c>
      <c r="E1470" t="s">
        <v>140</v>
      </c>
      <c r="F1470" t="s">
        <v>2560</v>
      </c>
      <c r="G1470" t="str">
        <f>"00030255"</f>
        <v>00030255</v>
      </c>
      <c r="H1470">
        <v>605</v>
      </c>
      <c r="I1470">
        <v>0</v>
      </c>
      <c r="J1470">
        <v>30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T1470">
        <v>1</v>
      </c>
      <c r="U1470">
        <v>635</v>
      </c>
    </row>
    <row r="1471" spans="1:21" x14ac:dyDescent="0.25">
      <c r="H1471" t="s">
        <v>2561</v>
      </c>
    </row>
    <row r="1472" spans="1:21" x14ac:dyDescent="0.25">
      <c r="A1472">
        <v>733</v>
      </c>
      <c r="B1472">
        <v>4153</v>
      </c>
      <c r="C1472" t="s">
        <v>2562</v>
      </c>
      <c r="D1472" t="s">
        <v>14</v>
      </c>
      <c r="E1472" t="s">
        <v>15</v>
      </c>
      <c r="F1472" t="s">
        <v>2563</v>
      </c>
      <c r="G1472" t="str">
        <f>"201511037074"</f>
        <v>201511037074</v>
      </c>
      <c r="H1472">
        <v>605</v>
      </c>
      <c r="I1472">
        <v>0</v>
      </c>
      <c r="J1472">
        <v>30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T1472">
        <v>0</v>
      </c>
      <c r="U1472">
        <v>635</v>
      </c>
    </row>
    <row r="1473" spans="1:21" x14ac:dyDescent="0.25">
      <c r="H1473" t="s">
        <v>2564</v>
      </c>
    </row>
    <row r="1474" spans="1:21" x14ac:dyDescent="0.25">
      <c r="A1474">
        <v>734</v>
      </c>
      <c r="B1474">
        <v>3178</v>
      </c>
      <c r="C1474" t="s">
        <v>2565</v>
      </c>
      <c r="D1474" t="s">
        <v>1634</v>
      </c>
      <c r="E1474" t="s">
        <v>15</v>
      </c>
      <c r="F1474" t="s">
        <v>2566</v>
      </c>
      <c r="G1474" t="str">
        <f>"201511030155"</f>
        <v>201511030155</v>
      </c>
      <c r="H1474">
        <v>605</v>
      </c>
      <c r="I1474">
        <v>0</v>
      </c>
      <c r="J1474">
        <v>30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T1474">
        <v>0</v>
      </c>
      <c r="U1474">
        <v>635</v>
      </c>
    </row>
    <row r="1475" spans="1:21" x14ac:dyDescent="0.25">
      <c r="H1475" t="s">
        <v>2567</v>
      </c>
    </row>
    <row r="1476" spans="1:21" x14ac:dyDescent="0.25">
      <c r="A1476">
        <v>735</v>
      </c>
      <c r="B1476">
        <v>9236</v>
      </c>
      <c r="C1476" t="s">
        <v>2568</v>
      </c>
      <c r="D1476" t="s">
        <v>410</v>
      </c>
      <c r="E1476" t="s">
        <v>199</v>
      </c>
      <c r="F1476" t="s">
        <v>2569</v>
      </c>
      <c r="G1476" t="str">
        <f>"00021945"</f>
        <v>00021945</v>
      </c>
      <c r="H1476">
        <v>605</v>
      </c>
      <c r="I1476">
        <v>0</v>
      </c>
      <c r="J1476">
        <v>30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T1476">
        <v>0</v>
      </c>
      <c r="U1476">
        <v>635</v>
      </c>
    </row>
    <row r="1477" spans="1:21" x14ac:dyDescent="0.25">
      <c r="H1477" t="s">
        <v>2355</v>
      </c>
    </row>
    <row r="1478" spans="1:21" x14ac:dyDescent="0.25">
      <c r="A1478">
        <v>736</v>
      </c>
      <c r="B1478">
        <v>5051</v>
      </c>
      <c r="C1478" t="s">
        <v>2570</v>
      </c>
      <c r="D1478" t="s">
        <v>2571</v>
      </c>
      <c r="E1478" t="s">
        <v>15</v>
      </c>
      <c r="F1478" t="s">
        <v>2572</v>
      </c>
      <c r="G1478" t="str">
        <f>"00041045"</f>
        <v>00041045</v>
      </c>
      <c r="H1478">
        <v>605</v>
      </c>
      <c r="I1478">
        <v>0</v>
      </c>
      <c r="J1478">
        <v>30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T1478">
        <v>0</v>
      </c>
      <c r="U1478">
        <v>635</v>
      </c>
    </row>
    <row r="1479" spans="1:21" x14ac:dyDescent="0.25">
      <c r="H1479" t="s">
        <v>2573</v>
      </c>
    </row>
    <row r="1480" spans="1:21" x14ac:dyDescent="0.25">
      <c r="A1480">
        <v>737</v>
      </c>
      <c r="B1480">
        <v>9065</v>
      </c>
      <c r="C1480" t="s">
        <v>2574</v>
      </c>
      <c r="D1480" t="s">
        <v>332</v>
      </c>
      <c r="E1480" t="s">
        <v>2575</v>
      </c>
      <c r="F1480" t="s">
        <v>2576</v>
      </c>
      <c r="G1480" t="str">
        <f>"00091012"</f>
        <v>00091012</v>
      </c>
      <c r="H1480">
        <v>605</v>
      </c>
      <c r="I1480">
        <v>0</v>
      </c>
      <c r="J1480">
        <v>30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T1480">
        <v>0</v>
      </c>
      <c r="U1480">
        <v>635</v>
      </c>
    </row>
    <row r="1481" spans="1:21" x14ac:dyDescent="0.25">
      <c r="H1481" t="s">
        <v>2577</v>
      </c>
    </row>
    <row r="1482" spans="1:21" x14ac:dyDescent="0.25">
      <c r="A1482">
        <v>738</v>
      </c>
      <c r="B1482">
        <v>6742</v>
      </c>
      <c r="C1482" t="s">
        <v>2578</v>
      </c>
      <c r="D1482" t="s">
        <v>2579</v>
      </c>
      <c r="E1482" t="s">
        <v>379</v>
      </c>
      <c r="F1482" t="s">
        <v>2580</v>
      </c>
      <c r="G1482" t="str">
        <f>"00036007"</f>
        <v>00036007</v>
      </c>
      <c r="H1482">
        <v>605</v>
      </c>
      <c r="I1482">
        <v>0</v>
      </c>
      <c r="J1482">
        <v>30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T1482">
        <v>0</v>
      </c>
      <c r="U1482">
        <v>635</v>
      </c>
    </row>
    <row r="1483" spans="1:21" x14ac:dyDescent="0.25">
      <c r="H1483" t="s">
        <v>2581</v>
      </c>
    </row>
    <row r="1484" spans="1:21" x14ac:dyDescent="0.25">
      <c r="A1484">
        <v>739</v>
      </c>
      <c r="B1484">
        <v>8167</v>
      </c>
      <c r="C1484" t="s">
        <v>2582</v>
      </c>
      <c r="D1484" t="s">
        <v>38</v>
      </c>
      <c r="E1484" t="s">
        <v>15</v>
      </c>
      <c r="F1484" t="s">
        <v>2583</v>
      </c>
      <c r="G1484" t="str">
        <f>"00047459"</f>
        <v>00047459</v>
      </c>
      <c r="H1484">
        <v>605</v>
      </c>
      <c r="I1484">
        <v>0</v>
      </c>
      <c r="J1484">
        <v>30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T1484">
        <v>0</v>
      </c>
      <c r="U1484">
        <v>635</v>
      </c>
    </row>
    <row r="1485" spans="1:21" x14ac:dyDescent="0.25">
      <c r="H1485" t="s">
        <v>2584</v>
      </c>
    </row>
    <row r="1486" spans="1:21" x14ac:dyDescent="0.25">
      <c r="A1486">
        <v>740</v>
      </c>
      <c r="B1486">
        <v>7698</v>
      </c>
      <c r="C1486" t="s">
        <v>2585</v>
      </c>
      <c r="D1486" t="s">
        <v>2586</v>
      </c>
      <c r="E1486" t="s">
        <v>1183</v>
      </c>
      <c r="F1486" t="s">
        <v>2587</v>
      </c>
      <c r="G1486" t="str">
        <f>"00029349"</f>
        <v>00029349</v>
      </c>
      <c r="H1486">
        <v>605</v>
      </c>
      <c r="I1486">
        <v>0</v>
      </c>
      <c r="J1486">
        <v>30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T1486">
        <v>0</v>
      </c>
      <c r="U1486">
        <v>635</v>
      </c>
    </row>
    <row r="1487" spans="1:21" x14ac:dyDescent="0.25">
      <c r="H1487" t="s">
        <v>2588</v>
      </c>
    </row>
    <row r="1488" spans="1:21" x14ac:dyDescent="0.25">
      <c r="A1488">
        <v>741</v>
      </c>
      <c r="B1488">
        <v>5592</v>
      </c>
      <c r="C1488" t="s">
        <v>826</v>
      </c>
      <c r="D1488" t="s">
        <v>2589</v>
      </c>
      <c r="E1488" t="s">
        <v>84</v>
      </c>
      <c r="F1488" t="s">
        <v>2590</v>
      </c>
      <c r="G1488" t="str">
        <f>"00015873"</f>
        <v>00015873</v>
      </c>
      <c r="H1488">
        <v>605</v>
      </c>
      <c r="I1488">
        <v>0</v>
      </c>
      <c r="J1488">
        <v>30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T1488">
        <v>0</v>
      </c>
      <c r="U1488">
        <v>635</v>
      </c>
    </row>
    <row r="1489" spans="1:21" x14ac:dyDescent="0.25">
      <c r="H1489" t="s">
        <v>2591</v>
      </c>
    </row>
    <row r="1490" spans="1:21" x14ac:dyDescent="0.25">
      <c r="A1490">
        <v>742</v>
      </c>
      <c r="B1490">
        <v>10438</v>
      </c>
      <c r="C1490" t="s">
        <v>2592</v>
      </c>
      <c r="D1490" t="s">
        <v>23</v>
      </c>
      <c r="E1490" t="s">
        <v>174</v>
      </c>
      <c r="F1490" t="s">
        <v>2593</v>
      </c>
      <c r="G1490" t="str">
        <f>"200804000531"</f>
        <v>200804000531</v>
      </c>
      <c r="H1490" t="s">
        <v>2488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T1490">
        <v>0</v>
      </c>
      <c r="U1490" t="s">
        <v>2488</v>
      </c>
    </row>
    <row r="1491" spans="1:21" x14ac:dyDescent="0.25">
      <c r="H1491" t="s">
        <v>2594</v>
      </c>
    </row>
    <row r="1492" spans="1:21" x14ac:dyDescent="0.25">
      <c r="A1492">
        <v>743</v>
      </c>
      <c r="B1492">
        <v>6141</v>
      </c>
      <c r="C1492" t="s">
        <v>2595</v>
      </c>
      <c r="D1492" t="s">
        <v>102</v>
      </c>
      <c r="E1492" t="s">
        <v>174</v>
      </c>
      <c r="F1492" t="s">
        <v>2596</v>
      </c>
      <c r="G1492" t="str">
        <f>"00097634"</f>
        <v>00097634</v>
      </c>
      <c r="H1492">
        <v>627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T1492">
        <v>0</v>
      </c>
      <c r="U1492">
        <v>627</v>
      </c>
    </row>
    <row r="1493" spans="1:21" x14ac:dyDescent="0.25">
      <c r="H1493" t="s">
        <v>2597</v>
      </c>
    </row>
    <row r="1494" spans="1:21" x14ac:dyDescent="0.25">
      <c r="A1494">
        <v>744</v>
      </c>
      <c r="B1494">
        <v>6421</v>
      </c>
      <c r="C1494" t="s">
        <v>2598</v>
      </c>
      <c r="D1494" t="s">
        <v>2575</v>
      </c>
      <c r="E1494" t="s">
        <v>2599</v>
      </c>
      <c r="F1494" t="s">
        <v>2600</v>
      </c>
      <c r="G1494" t="str">
        <f>"201511036583"</f>
        <v>201511036583</v>
      </c>
      <c r="H1494" t="s">
        <v>2601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T1494">
        <v>0</v>
      </c>
      <c r="U1494" t="s">
        <v>2601</v>
      </c>
    </row>
    <row r="1495" spans="1:21" x14ac:dyDescent="0.25">
      <c r="H1495" t="s">
        <v>2602</v>
      </c>
    </row>
    <row r="1496" spans="1:21" x14ac:dyDescent="0.25">
      <c r="A1496">
        <v>745</v>
      </c>
      <c r="B1496">
        <v>764</v>
      </c>
      <c r="C1496" t="s">
        <v>2603</v>
      </c>
      <c r="D1496" t="s">
        <v>1638</v>
      </c>
      <c r="E1496" t="s">
        <v>379</v>
      </c>
      <c r="F1496" t="s">
        <v>2604</v>
      </c>
      <c r="G1496" t="str">
        <f>"201510003798"</f>
        <v>201510003798</v>
      </c>
      <c r="H1496" t="s">
        <v>2605</v>
      </c>
      <c r="I1496">
        <v>0</v>
      </c>
      <c r="J1496">
        <v>30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T1496">
        <v>1</v>
      </c>
      <c r="U1496" t="s">
        <v>2606</v>
      </c>
    </row>
    <row r="1497" spans="1:21" x14ac:dyDescent="0.25">
      <c r="H1497" t="s">
        <v>2607</v>
      </c>
    </row>
    <row r="1498" spans="1:21" x14ac:dyDescent="0.25">
      <c r="A1498">
        <v>746</v>
      </c>
      <c r="B1498">
        <v>9616</v>
      </c>
      <c r="C1498" t="s">
        <v>2608</v>
      </c>
      <c r="D1498" t="s">
        <v>15</v>
      </c>
      <c r="E1498" t="s">
        <v>38</v>
      </c>
      <c r="F1498" t="s">
        <v>2609</v>
      </c>
      <c r="G1498" t="str">
        <f>"201511035328"</f>
        <v>201511035328</v>
      </c>
      <c r="H1498">
        <v>605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T1498">
        <v>1</v>
      </c>
      <c r="U1498">
        <v>605</v>
      </c>
    </row>
    <row r="1499" spans="1:21" x14ac:dyDescent="0.25">
      <c r="H1499" t="s">
        <v>164</v>
      </c>
    </row>
    <row r="1500" spans="1:21" x14ac:dyDescent="0.25">
      <c r="A1500">
        <v>747</v>
      </c>
      <c r="B1500">
        <v>9125</v>
      </c>
      <c r="C1500" t="s">
        <v>2610</v>
      </c>
      <c r="D1500" t="s">
        <v>295</v>
      </c>
      <c r="E1500" t="s">
        <v>43</v>
      </c>
      <c r="F1500" t="s">
        <v>2611</v>
      </c>
      <c r="G1500" t="str">
        <f>"201102000318"</f>
        <v>201102000318</v>
      </c>
      <c r="H1500">
        <v>605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T1500">
        <v>0</v>
      </c>
      <c r="U1500">
        <v>605</v>
      </c>
    </row>
    <row r="1501" spans="1:21" x14ac:dyDescent="0.25">
      <c r="H1501" t="s">
        <v>2612</v>
      </c>
    </row>
    <row r="1502" spans="1:21" x14ac:dyDescent="0.25">
      <c r="A1502">
        <v>748</v>
      </c>
      <c r="B1502">
        <v>2722</v>
      </c>
      <c r="C1502" t="s">
        <v>2613</v>
      </c>
      <c r="D1502" t="s">
        <v>33</v>
      </c>
      <c r="E1502" t="s">
        <v>79</v>
      </c>
      <c r="F1502" t="s">
        <v>2614</v>
      </c>
      <c r="G1502" t="str">
        <f>"201510001367"</f>
        <v>201510001367</v>
      </c>
      <c r="H1502">
        <v>605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T1502">
        <v>0</v>
      </c>
      <c r="U1502">
        <v>605</v>
      </c>
    </row>
    <row r="1503" spans="1:21" x14ac:dyDescent="0.25">
      <c r="H1503" t="s">
        <v>2615</v>
      </c>
    </row>
    <row r="1504" spans="1:21" x14ac:dyDescent="0.25">
      <c r="A1504">
        <v>749</v>
      </c>
      <c r="B1504">
        <v>6753</v>
      </c>
      <c r="C1504" t="s">
        <v>2616</v>
      </c>
      <c r="D1504" t="s">
        <v>2617</v>
      </c>
      <c r="E1504" t="s">
        <v>174</v>
      </c>
      <c r="F1504" t="s">
        <v>2618</v>
      </c>
      <c r="G1504" t="str">
        <f>"201511012029"</f>
        <v>201511012029</v>
      </c>
      <c r="H1504">
        <v>605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T1504">
        <v>2</v>
      </c>
      <c r="U1504">
        <v>605</v>
      </c>
    </row>
    <row r="1505" spans="1:21" x14ac:dyDescent="0.25">
      <c r="H1505" t="s">
        <v>2619</v>
      </c>
    </row>
    <row r="1506" spans="1:21" x14ac:dyDescent="0.25">
      <c r="A1506">
        <v>750</v>
      </c>
      <c r="B1506">
        <v>8388</v>
      </c>
      <c r="C1506" t="s">
        <v>2620</v>
      </c>
      <c r="D1506" t="s">
        <v>534</v>
      </c>
      <c r="E1506" t="s">
        <v>174</v>
      </c>
      <c r="F1506" t="s">
        <v>2621</v>
      </c>
      <c r="G1506" t="str">
        <f>"201511009051"</f>
        <v>201511009051</v>
      </c>
      <c r="H1506">
        <v>605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T1506">
        <v>0</v>
      </c>
      <c r="U1506">
        <v>605</v>
      </c>
    </row>
    <row r="1507" spans="1:21" x14ac:dyDescent="0.25">
      <c r="H1507" t="s">
        <v>738</v>
      </c>
    </row>
    <row r="1508" spans="1:21" x14ac:dyDescent="0.25">
      <c r="A1508">
        <v>751</v>
      </c>
      <c r="B1508">
        <v>4190</v>
      </c>
      <c r="C1508" t="s">
        <v>2622</v>
      </c>
      <c r="D1508" t="s">
        <v>72</v>
      </c>
      <c r="E1508" t="s">
        <v>15</v>
      </c>
      <c r="F1508" t="s">
        <v>2623</v>
      </c>
      <c r="G1508" t="str">
        <f>"00092705"</f>
        <v>00092705</v>
      </c>
      <c r="H1508">
        <v>605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T1508">
        <v>0</v>
      </c>
      <c r="U1508">
        <v>605</v>
      </c>
    </row>
    <row r="1509" spans="1:21" x14ac:dyDescent="0.25">
      <c r="H1509" t="s">
        <v>2624</v>
      </c>
    </row>
    <row r="1510" spans="1:21" x14ac:dyDescent="0.25">
      <c r="A1510">
        <v>752</v>
      </c>
      <c r="B1510">
        <v>2859</v>
      </c>
      <c r="C1510" t="s">
        <v>2625</v>
      </c>
      <c r="D1510" t="s">
        <v>42</v>
      </c>
      <c r="E1510" t="s">
        <v>33</v>
      </c>
      <c r="F1510" t="s">
        <v>2626</v>
      </c>
      <c r="G1510" t="str">
        <f>"200712001818"</f>
        <v>200712001818</v>
      </c>
      <c r="H1510">
        <v>605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T1510">
        <v>0</v>
      </c>
      <c r="U1510">
        <v>605</v>
      </c>
    </row>
    <row r="1511" spans="1:21" x14ac:dyDescent="0.25">
      <c r="H1511" t="s">
        <v>2627</v>
      </c>
    </row>
    <row r="1512" spans="1:21" x14ac:dyDescent="0.25">
      <c r="A1512">
        <v>753</v>
      </c>
      <c r="B1512">
        <v>6864</v>
      </c>
      <c r="C1512" t="s">
        <v>2628</v>
      </c>
      <c r="D1512" t="s">
        <v>479</v>
      </c>
      <c r="E1512" t="s">
        <v>43</v>
      </c>
      <c r="F1512" t="s">
        <v>2629</v>
      </c>
      <c r="G1512" t="str">
        <f>"201511040763"</f>
        <v>201511040763</v>
      </c>
      <c r="H1512">
        <v>605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T1512">
        <v>0</v>
      </c>
      <c r="U1512">
        <v>605</v>
      </c>
    </row>
    <row r="1513" spans="1:21" x14ac:dyDescent="0.25">
      <c r="H1513" t="s">
        <v>2630</v>
      </c>
    </row>
    <row r="1514" spans="1:21" x14ac:dyDescent="0.25">
      <c r="A1514">
        <v>754</v>
      </c>
      <c r="B1514">
        <v>1497</v>
      </c>
      <c r="C1514" t="s">
        <v>2631</v>
      </c>
      <c r="D1514" t="s">
        <v>2632</v>
      </c>
      <c r="E1514" t="s">
        <v>15</v>
      </c>
      <c r="F1514" t="s">
        <v>2633</v>
      </c>
      <c r="G1514" t="str">
        <f>"00032665"</f>
        <v>00032665</v>
      </c>
      <c r="H1514">
        <v>605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T1514">
        <v>0</v>
      </c>
      <c r="U1514">
        <v>605</v>
      </c>
    </row>
    <row r="1515" spans="1:21" x14ac:dyDescent="0.25">
      <c r="H1515" t="s">
        <v>2634</v>
      </c>
    </row>
    <row r="1516" spans="1:21" x14ac:dyDescent="0.25">
      <c r="A1516">
        <v>755</v>
      </c>
      <c r="B1516">
        <v>1433</v>
      </c>
      <c r="C1516" t="s">
        <v>2635</v>
      </c>
      <c r="D1516" t="s">
        <v>139</v>
      </c>
      <c r="E1516" t="s">
        <v>124</v>
      </c>
      <c r="F1516" t="s">
        <v>2636</v>
      </c>
      <c r="G1516" t="str">
        <f>"201511021904"</f>
        <v>201511021904</v>
      </c>
      <c r="H1516">
        <v>605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T1516">
        <v>0</v>
      </c>
      <c r="U1516">
        <v>605</v>
      </c>
    </row>
    <row r="1517" spans="1:21" x14ac:dyDescent="0.25">
      <c r="H1517" t="s">
        <v>2637</v>
      </c>
    </row>
    <row r="1518" spans="1:21" x14ac:dyDescent="0.25">
      <c r="A1518">
        <v>756</v>
      </c>
      <c r="B1518">
        <v>5176</v>
      </c>
      <c r="C1518" t="s">
        <v>2638</v>
      </c>
      <c r="D1518" t="s">
        <v>240</v>
      </c>
      <c r="E1518" t="s">
        <v>314</v>
      </c>
      <c r="F1518" t="s">
        <v>2639</v>
      </c>
      <c r="G1518" t="str">
        <f>"00046533"</f>
        <v>00046533</v>
      </c>
      <c r="H1518">
        <v>605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T1518">
        <v>0</v>
      </c>
      <c r="U1518">
        <v>605</v>
      </c>
    </row>
    <row r="1519" spans="1:21" x14ac:dyDescent="0.25">
      <c r="H1519" t="s">
        <v>738</v>
      </c>
    </row>
    <row r="1520" spans="1:21" x14ac:dyDescent="0.25">
      <c r="A1520">
        <v>757</v>
      </c>
      <c r="B1520">
        <v>7139</v>
      </c>
      <c r="C1520" t="s">
        <v>2361</v>
      </c>
      <c r="D1520" t="s">
        <v>23</v>
      </c>
      <c r="E1520" t="s">
        <v>38</v>
      </c>
      <c r="F1520" t="s">
        <v>2640</v>
      </c>
      <c r="G1520" t="str">
        <f>"00030512"</f>
        <v>00030512</v>
      </c>
      <c r="H1520">
        <v>605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T1520">
        <v>0</v>
      </c>
      <c r="U1520">
        <v>605</v>
      </c>
    </row>
    <row r="1521" spans="1:21" x14ac:dyDescent="0.25">
      <c r="H1521" t="s">
        <v>2641</v>
      </c>
    </row>
    <row r="1522" spans="1:21" x14ac:dyDescent="0.25">
      <c r="A1522">
        <v>758</v>
      </c>
      <c r="B1522">
        <v>3764</v>
      </c>
      <c r="C1522" t="s">
        <v>2642</v>
      </c>
      <c r="D1522" t="s">
        <v>2643</v>
      </c>
      <c r="E1522" t="s">
        <v>124</v>
      </c>
      <c r="F1522" t="s">
        <v>2644</v>
      </c>
      <c r="G1522" t="str">
        <f>"00016138"</f>
        <v>00016138</v>
      </c>
      <c r="H1522">
        <v>605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T1522">
        <v>0</v>
      </c>
      <c r="U1522">
        <v>605</v>
      </c>
    </row>
    <row r="1523" spans="1:21" x14ac:dyDescent="0.25">
      <c r="H1523" t="s">
        <v>2645</v>
      </c>
    </row>
    <row r="1524" spans="1:21" x14ac:dyDescent="0.25">
      <c r="A1524">
        <v>759</v>
      </c>
      <c r="B1524">
        <v>6465</v>
      </c>
      <c r="C1524" t="s">
        <v>2646</v>
      </c>
      <c r="D1524" t="s">
        <v>194</v>
      </c>
      <c r="E1524" t="s">
        <v>135</v>
      </c>
      <c r="F1524" t="s">
        <v>2647</v>
      </c>
      <c r="G1524" t="str">
        <f>"200802006220"</f>
        <v>200802006220</v>
      </c>
      <c r="H1524">
        <v>605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T1524">
        <v>0</v>
      </c>
      <c r="U1524">
        <v>605</v>
      </c>
    </row>
    <row r="1525" spans="1:21" x14ac:dyDescent="0.25">
      <c r="H1525" t="s">
        <v>2648</v>
      </c>
    </row>
    <row r="1526" spans="1:21" x14ac:dyDescent="0.25">
      <c r="A1526">
        <v>760</v>
      </c>
      <c r="B1526">
        <v>9999</v>
      </c>
      <c r="C1526" t="s">
        <v>2649</v>
      </c>
      <c r="D1526" t="s">
        <v>188</v>
      </c>
      <c r="E1526" t="s">
        <v>15</v>
      </c>
      <c r="F1526" t="s">
        <v>2650</v>
      </c>
      <c r="G1526" t="str">
        <f>"201511029711"</f>
        <v>201511029711</v>
      </c>
      <c r="H1526">
        <v>605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T1526">
        <v>2</v>
      </c>
      <c r="U1526">
        <v>605</v>
      </c>
    </row>
    <row r="1527" spans="1:21" x14ac:dyDescent="0.25">
      <c r="H1527" t="s">
        <v>2651</v>
      </c>
    </row>
    <row r="1528" spans="1:21" x14ac:dyDescent="0.25">
      <c r="A1528">
        <v>761</v>
      </c>
      <c r="B1528">
        <v>10181</v>
      </c>
      <c r="C1528" t="s">
        <v>2652</v>
      </c>
      <c r="D1528" t="s">
        <v>174</v>
      </c>
      <c r="E1528" t="s">
        <v>321</v>
      </c>
      <c r="F1528" t="s">
        <v>2653</v>
      </c>
      <c r="G1528" t="str">
        <f>"201511016807"</f>
        <v>201511016807</v>
      </c>
      <c r="H1528">
        <v>605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T1528">
        <v>1</v>
      </c>
      <c r="U1528">
        <v>605</v>
      </c>
    </row>
    <row r="1529" spans="1:21" x14ac:dyDescent="0.25">
      <c r="H1529" t="s">
        <v>2654</v>
      </c>
    </row>
    <row r="1530" spans="1:21" x14ac:dyDescent="0.25">
      <c r="A1530">
        <v>762</v>
      </c>
      <c r="B1530">
        <v>10136</v>
      </c>
      <c r="C1530" t="s">
        <v>1696</v>
      </c>
      <c r="D1530" t="s">
        <v>15</v>
      </c>
      <c r="E1530" t="s">
        <v>140</v>
      </c>
      <c r="F1530" t="s">
        <v>2655</v>
      </c>
      <c r="G1530" t="str">
        <f>"00046083"</f>
        <v>00046083</v>
      </c>
      <c r="H1530">
        <v>605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T1530">
        <v>1</v>
      </c>
      <c r="U1530">
        <v>605</v>
      </c>
    </row>
    <row r="1531" spans="1:21" x14ac:dyDescent="0.25">
      <c r="H1531" t="s">
        <v>2656</v>
      </c>
    </row>
    <row r="1532" spans="1:21" x14ac:dyDescent="0.25">
      <c r="A1532">
        <v>763</v>
      </c>
      <c r="B1532">
        <v>3292</v>
      </c>
      <c r="C1532" t="s">
        <v>2657</v>
      </c>
      <c r="D1532" t="s">
        <v>139</v>
      </c>
      <c r="E1532" t="s">
        <v>798</v>
      </c>
      <c r="F1532" t="s">
        <v>2658</v>
      </c>
      <c r="G1532" t="str">
        <f>"201511040094"</f>
        <v>201511040094</v>
      </c>
      <c r="H1532">
        <v>605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T1532">
        <v>1</v>
      </c>
      <c r="U1532">
        <v>605</v>
      </c>
    </row>
    <row r="1533" spans="1:21" x14ac:dyDescent="0.25">
      <c r="H1533" t="s">
        <v>2659</v>
      </c>
    </row>
    <row r="1534" spans="1:21" x14ac:dyDescent="0.25">
      <c r="A1534">
        <v>764</v>
      </c>
      <c r="B1534">
        <v>10263</v>
      </c>
      <c r="C1534" t="s">
        <v>2660</v>
      </c>
      <c r="D1534" t="s">
        <v>2661</v>
      </c>
      <c r="E1534" t="s">
        <v>33</v>
      </c>
      <c r="F1534" t="s">
        <v>2662</v>
      </c>
      <c r="G1534" t="str">
        <f>"00095354"</f>
        <v>00095354</v>
      </c>
      <c r="H1534">
        <v>605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T1534">
        <v>0</v>
      </c>
      <c r="U1534">
        <v>605</v>
      </c>
    </row>
    <row r="1535" spans="1:21" x14ac:dyDescent="0.25">
      <c r="H1535" t="s">
        <v>1017</v>
      </c>
    </row>
    <row r="1536" spans="1:21" x14ac:dyDescent="0.25">
      <c r="A1536">
        <v>765</v>
      </c>
      <c r="B1536">
        <v>9243</v>
      </c>
      <c r="C1536" t="s">
        <v>2663</v>
      </c>
      <c r="D1536" t="s">
        <v>15</v>
      </c>
      <c r="E1536" t="s">
        <v>2664</v>
      </c>
      <c r="F1536" t="s">
        <v>2665</v>
      </c>
      <c r="G1536" t="str">
        <f>"00087488"</f>
        <v>00087488</v>
      </c>
      <c r="H1536">
        <v>605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T1536">
        <v>0</v>
      </c>
      <c r="U1536">
        <v>605</v>
      </c>
    </row>
    <row r="1537" spans="1:21" x14ac:dyDescent="0.25">
      <c r="H1537" t="s">
        <v>2666</v>
      </c>
    </row>
    <row r="1538" spans="1:21" x14ac:dyDescent="0.25">
      <c r="A1538">
        <v>766</v>
      </c>
      <c r="B1538">
        <v>214</v>
      </c>
      <c r="C1538" t="s">
        <v>2667</v>
      </c>
      <c r="D1538" t="s">
        <v>602</v>
      </c>
      <c r="E1538" t="s">
        <v>2668</v>
      </c>
      <c r="F1538" t="s">
        <v>2669</v>
      </c>
      <c r="G1538" t="str">
        <f>"201512002486"</f>
        <v>201512002486</v>
      </c>
      <c r="H1538">
        <v>605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T1538">
        <v>0</v>
      </c>
      <c r="U1538">
        <v>605</v>
      </c>
    </row>
    <row r="1539" spans="1:21" x14ac:dyDescent="0.25">
      <c r="H1539" t="s">
        <v>2670</v>
      </c>
    </row>
    <row r="1540" spans="1:21" x14ac:dyDescent="0.25">
      <c r="A1540">
        <v>767</v>
      </c>
      <c r="B1540">
        <v>8595</v>
      </c>
      <c r="C1540" t="s">
        <v>2671</v>
      </c>
      <c r="D1540" t="s">
        <v>72</v>
      </c>
      <c r="E1540" t="s">
        <v>14</v>
      </c>
      <c r="F1540" t="s">
        <v>2672</v>
      </c>
      <c r="G1540" t="str">
        <f>"00048029"</f>
        <v>00048029</v>
      </c>
      <c r="H1540">
        <v>550</v>
      </c>
      <c r="I1540">
        <v>0</v>
      </c>
      <c r="J1540">
        <v>50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T1540">
        <v>2</v>
      </c>
      <c r="U1540">
        <v>600</v>
      </c>
    </row>
    <row r="1541" spans="1:21" x14ac:dyDescent="0.25">
      <c r="H1541">
        <v>929</v>
      </c>
    </row>
    <row r="1542" spans="1:21" x14ac:dyDescent="0.25">
      <c r="A1542">
        <v>768</v>
      </c>
      <c r="B1542">
        <v>3850</v>
      </c>
      <c r="C1542" t="s">
        <v>2673</v>
      </c>
      <c r="D1542" t="s">
        <v>15</v>
      </c>
      <c r="E1542" t="s">
        <v>33</v>
      </c>
      <c r="F1542" t="s">
        <v>2674</v>
      </c>
      <c r="G1542" t="str">
        <f>"00042512"</f>
        <v>00042512</v>
      </c>
      <c r="H1542" t="s">
        <v>2675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T1542">
        <v>0</v>
      </c>
      <c r="U1542" t="s">
        <v>2675</v>
      </c>
    </row>
    <row r="1543" spans="1:21" x14ac:dyDescent="0.25">
      <c r="H1543" t="s">
        <v>2676</v>
      </c>
    </row>
    <row r="1544" spans="1:21" x14ac:dyDescent="0.25">
      <c r="A1544">
        <v>769</v>
      </c>
      <c r="B1544">
        <v>1368</v>
      </c>
      <c r="C1544" t="s">
        <v>1108</v>
      </c>
      <c r="D1544" t="s">
        <v>295</v>
      </c>
      <c r="E1544" t="s">
        <v>124</v>
      </c>
      <c r="F1544" t="s">
        <v>2677</v>
      </c>
      <c r="G1544" t="str">
        <f>"00046363"</f>
        <v>00046363</v>
      </c>
      <c r="H1544">
        <v>550</v>
      </c>
      <c r="I1544">
        <v>0</v>
      </c>
      <c r="J1544">
        <v>30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T1544">
        <v>0</v>
      </c>
      <c r="U1544">
        <v>580</v>
      </c>
    </row>
    <row r="1545" spans="1:21" x14ac:dyDescent="0.25">
      <c r="H1545" t="s">
        <v>2678</v>
      </c>
    </row>
    <row r="1546" spans="1:21" x14ac:dyDescent="0.25">
      <c r="A1546">
        <v>770</v>
      </c>
      <c r="B1546">
        <v>9293</v>
      </c>
      <c r="C1546" t="s">
        <v>2679</v>
      </c>
      <c r="D1546" t="s">
        <v>174</v>
      </c>
      <c r="E1546" t="s">
        <v>2680</v>
      </c>
      <c r="F1546" t="s">
        <v>2681</v>
      </c>
      <c r="G1546" t="str">
        <f>"201512000345"</f>
        <v>201512000345</v>
      </c>
      <c r="H1546">
        <v>550</v>
      </c>
      <c r="I1546">
        <v>0</v>
      </c>
      <c r="J1546">
        <v>30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T1546">
        <v>0</v>
      </c>
      <c r="U1546">
        <v>580</v>
      </c>
    </row>
    <row r="1547" spans="1:21" x14ac:dyDescent="0.25">
      <c r="H1547" t="s">
        <v>2682</v>
      </c>
    </row>
    <row r="1548" spans="1:21" x14ac:dyDescent="0.25">
      <c r="A1548">
        <v>771</v>
      </c>
      <c r="B1548">
        <v>10112</v>
      </c>
      <c r="C1548" t="s">
        <v>2683</v>
      </c>
      <c r="D1548" t="s">
        <v>194</v>
      </c>
      <c r="E1548" t="s">
        <v>140</v>
      </c>
      <c r="F1548" t="s">
        <v>2684</v>
      </c>
      <c r="G1548" t="str">
        <f>"201511041489"</f>
        <v>201511041489</v>
      </c>
      <c r="H1548">
        <v>550</v>
      </c>
      <c r="I1548">
        <v>0</v>
      </c>
      <c r="J1548">
        <v>30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T1548">
        <v>1</v>
      </c>
      <c r="U1548">
        <v>580</v>
      </c>
    </row>
    <row r="1549" spans="1:21" x14ac:dyDescent="0.25">
      <c r="H1549" t="s">
        <v>2685</v>
      </c>
    </row>
    <row r="1550" spans="1:21" x14ac:dyDescent="0.25">
      <c r="A1550">
        <v>772</v>
      </c>
      <c r="B1550">
        <v>5058</v>
      </c>
      <c r="C1550" t="s">
        <v>2686</v>
      </c>
      <c r="D1550" t="s">
        <v>2687</v>
      </c>
      <c r="E1550" t="s">
        <v>14</v>
      </c>
      <c r="F1550" t="s">
        <v>2688</v>
      </c>
      <c r="G1550" t="str">
        <f>"201511033296"</f>
        <v>201511033296</v>
      </c>
      <c r="H1550">
        <v>550</v>
      </c>
      <c r="I1550">
        <v>0</v>
      </c>
      <c r="J1550">
        <v>30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T1550">
        <v>0</v>
      </c>
      <c r="U1550">
        <v>580</v>
      </c>
    </row>
    <row r="1551" spans="1:21" x14ac:dyDescent="0.25">
      <c r="H1551" t="s">
        <v>2689</v>
      </c>
    </row>
    <row r="1552" spans="1:21" x14ac:dyDescent="0.25">
      <c r="A1552">
        <v>773</v>
      </c>
      <c r="B1552">
        <v>9255</v>
      </c>
      <c r="C1552" t="s">
        <v>2690</v>
      </c>
      <c r="D1552" t="s">
        <v>139</v>
      </c>
      <c r="E1552" t="s">
        <v>33</v>
      </c>
      <c r="F1552" t="s">
        <v>2691</v>
      </c>
      <c r="G1552" t="str">
        <f>"201406013013"</f>
        <v>201406013013</v>
      </c>
      <c r="H1552">
        <v>550</v>
      </c>
      <c r="I1552">
        <v>0</v>
      </c>
      <c r="J1552">
        <v>30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T1552">
        <v>0</v>
      </c>
      <c r="U1552">
        <v>580</v>
      </c>
    </row>
    <row r="1553" spans="1:21" x14ac:dyDescent="0.25">
      <c r="H1553" t="s">
        <v>2692</v>
      </c>
    </row>
    <row r="1554" spans="1:21" x14ac:dyDescent="0.25">
      <c r="A1554">
        <v>774</v>
      </c>
      <c r="B1554">
        <v>8631</v>
      </c>
      <c r="C1554" t="s">
        <v>2693</v>
      </c>
      <c r="D1554" t="s">
        <v>19</v>
      </c>
      <c r="E1554" t="s">
        <v>43</v>
      </c>
      <c r="F1554" t="s">
        <v>2694</v>
      </c>
      <c r="G1554" t="str">
        <f>"00086419"</f>
        <v>00086419</v>
      </c>
      <c r="H1554">
        <v>550</v>
      </c>
      <c r="I1554">
        <v>0</v>
      </c>
      <c r="J1554">
        <v>30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T1554">
        <v>0</v>
      </c>
      <c r="U1554">
        <v>580</v>
      </c>
    </row>
    <row r="1555" spans="1:21" x14ac:dyDescent="0.25">
      <c r="H1555" t="s">
        <v>2695</v>
      </c>
    </row>
    <row r="1556" spans="1:21" x14ac:dyDescent="0.25">
      <c r="A1556">
        <v>775</v>
      </c>
      <c r="B1556">
        <v>9115</v>
      </c>
      <c r="C1556" t="s">
        <v>2696</v>
      </c>
      <c r="D1556" t="s">
        <v>124</v>
      </c>
      <c r="E1556" t="s">
        <v>114</v>
      </c>
      <c r="F1556" t="s">
        <v>2697</v>
      </c>
      <c r="G1556" t="str">
        <f>"201511029474"</f>
        <v>201511029474</v>
      </c>
      <c r="H1556">
        <v>550</v>
      </c>
      <c r="I1556">
        <v>0</v>
      </c>
      <c r="J1556">
        <v>30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T1556">
        <v>0</v>
      </c>
      <c r="U1556">
        <v>580</v>
      </c>
    </row>
    <row r="1557" spans="1:21" x14ac:dyDescent="0.25">
      <c r="H1557" t="s">
        <v>2698</v>
      </c>
    </row>
    <row r="1558" spans="1:21" x14ac:dyDescent="0.25">
      <c r="A1558">
        <v>776</v>
      </c>
      <c r="B1558">
        <v>9888</v>
      </c>
      <c r="C1558" t="s">
        <v>2699</v>
      </c>
      <c r="D1558" t="s">
        <v>2700</v>
      </c>
      <c r="E1558" t="s">
        <v>79</v>
      </c>
      <c r="F1558" t="s">
        <v>2701</v>
      </c>
      <c r="G1558" t="str">
        <f>"00099077"</f>
        <v>00099077</v>
      </c>
      <c r="H1558">
        <v>550</v>
      </c>
      <c r="I1558">
        <v>0</v>
      </c>
      <c r="J1558">
        <v>30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T1558">
        <v>2</v>
      </c>
      <c r="U1558">
        <v>580</v>
      </c>
    </row>
    <row r="1559" spans="1:21" x14ac:dyDescent="0.25">
      <c r="H1559" t="s">
        <v>2702</v>
      </c>
    </row>
    <row r="1560" spans="1:21" x14ac:dyDescent="0.25">
      <c r="A1560">
        <v>777</v>
      </c>
      <c r="B1560">
        <v>4998</v>
      </c>
      <c r="C1560" t="s">
        <v>2703</v>
      </c>
      <c r="D1560" t="s">
        <v>43</v>
      </c>
      <c r="E1560" t="s">
        <v>33</v>
      </c>
      <c r="F1560" t="s">
        <v>2704</v>
      </c>
      <c r="G1560" t="str">
        <f>"00029396"</f>
        <v>00029396</v>
      </c>
      <c r="H1560" t="s">
        <v>2605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T1560">
        <v>1</v>
      </c>
      <c r="U1560" t="s">
        <v>2605</v>
      </c>
    </row>
    <row r="1561" spans="1:21" x14ac:dyDescent="0.25">
      <c r="H1561" t="s">
        <v>2705</v>
      </c>
    </row>
    <row r="1562" spans="1:21" x14ac:dyDescent="0.25">
      <c r="A1562">
        <v>778</v>
      </c>
      <c r="B1562">
        <v>9104</v>
      </c>
      <c r="C1562" t="s">
        <v>2706</v>
      </c>
      <c r="D1562" t="s">
        <v>114</v>
      </c>
      <c r="E1562" t="s">
        <v>79</v>
      </c>
      <c r="F1562" t="s">
        <v>2707</v>
      </c>
      <c r="G1562" t="str">
        <f>"201511006516"</f>
        <v>201511006516</v>
      </c>
      <c r="H1562">
        <v>550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T1562">
        <v>0</v>
      </c>
      <c r="U1562">
        <v>550</v>
      </c>
    </row>
    <row r="1563" spans="1:21" x14ac:dyDescent="0.25">
      <c r="H1563" t="s">
        <v>2708</v>
      </c>
    </row>
    <row r="1564" spans="1:21" x14ac:dyDescent="0.25">
      <c r="A1564">
        <v>779</v>
      </c>
      <c r="B1564">
        <v>10540</v>
      </c>
      <c r="C1564" t="s">
        <v>2709</v>
      </c>
      <c r="D1564" t="s">
        <v>313</v>
      </c>
      <c r="E1564" t="s">
        <v>212</v>
      </c>
      <c r="F1564" t="s">
        <v>2710</v>
      </c>
      <c r="G1564" t="str">
        <f>"00049975"</f>
        <v>00049975</v>
      </c>
      <c r="H1564">
        <v>550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T1564">
        <v>0</v>
      </c>
      <c r="U1564">
        <v>550</v>
      </c>
    </row>
    <row r="1565" spans="1:21" x14ac:dyDescent="0.25">
      <c r="H1565" t="s">
        <v>2711</v>
      </c>
    </row>
    <row r="1566" spans="1:21" x14ac:dyDescent="0.25">
      <c r="A1566">
        <v>780</v>
      </c>
      <c r="B1566">
        <v>9176</v>
      </c>
      <c r="C1566" t="s">
        <v>2712</v>
      </c>
      <c r="D1566" t="s">
        <v>267</v>
      </c>
      <c r="E1566" t="s">
        <v>2713</v>
      </c>
      <c r="F1566" t="s">
        <v>2714</v>
      </c>
      <c r="G1566" t="str">
        <f>"00046846"</f>
        <v>00046846</v>
      </c>
      <c r="H1566">
        <v>550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T1566">
        <v>1</v>
      </c>
      <c r="U1566">
        <v>550</v>
      </c>
    </row>
    <row r="1567" spans="1:21" x14ac:dyDescent="0.25">
      <c r="H1567" t="s">
        <v>2715</v>
      </c>
    </row>
    <row r="1568" spans="1:21" x14ac:dyDescent="0.25">
      <c r="A1568">
        <v>781</v>
      </c>
      <c r="B1568">
        <v>5376</v>
      </c>
      <c r="C1568" t="s">
        <v>1262</v>
      </c>
      <c r="D1568" t="s">
        <v>2716</v>
      </c>
      <c r="E1568" t="s">
        <v>14</v>
      </c>
      <c r="F1568" t="s">
        <v>2717</v>
      </c>
      <c r="G1568" t="str">
        <f>"00043101"</f>
        <v>00043101</v>
      </c>
      <c r="H1568">
        <v>550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T1568">
        <v>2</v>
      </c>
      <c r="U1568">
        <v>550</v>
      </c>
    </row>
    <row r="1569" spans="1:21" x14ac:dyDescent="0.25">
      <c r="H1569" t="s">
        <v>2718</v>
      </c>
    </row>
    <row r="1570" spans="1:21" x14ac:dyDescent="0.25">
      <c r="A1570">
        <v>782</v>
      </c>
      <c r="B1570">
        <v>5487</v>
      </c>
      <c r="C1570" t="s">
        <v>2719</v>
      </c>
      <c r="D1570" t="s">
        <v>19</v>
      </c>
      <c r="E1570" t="s">
        <v>162</v>
      </c>
      <c r="F1570" t="s">
        <v>2720</v>
      </c>
      <c r="G1570" t="str">
        <f>"201511022400"</f>
        <v>201511022400</v>
      </c>
      <c r="H1570">
        <v>550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T1570">
        <v>0</v>
      </c>
      <c r="U1570">
        <v>550</v>
      </c>
    </row>
    <row r="1571" spans="1:21" x14ac:dyDescent="0.25">
      <c r="H1571" t="s">
        <v>2721</v>
      </c>
    </row>
    <row r="1572" spans="1:21" x14ac:dyDescent="0.25">
      <c r="A1572">
        <v>783</v>
      </c>
      <c r="B1572">
        <v>7989</v>
      </c>
      <c r="C1572" t="s">
        <v>544</v>
      </c>
      <c r="D1572" t="s">
        <v>2722</v>
      </c>
      <c r="E1572" t="s">
        <v>14</v>
      </c>
      <c r="F1572" t="s">
        <v>2723</v>
      </c>
      <c r="G1572" t="str">
        <f>"201511030326"</f>
        <v>201511030326</v>
      </c>
      <c r="H1572">
        <v>550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T1572">
        <v>0</v>
      </c>
      <c r="U1572">
        <v>550</v>
      </c>
    </row>
    <row r="1573" spans="1:21" x14ac:dyDescent="0.25">
      <c r="H1573" t="s">
        <v>2724</v>
      </c>
    </row>
    <row r="1574" spans="1:21" x14ac:dyDescent="0.25">
      <c r="A1574">
        <v>784</v>
      </c>
      <c r="B1574">
        <v>4233</v>
      </c>
      <c r="C1574" t="s">
        <v>2725</v>
      </c>
      <c r="D1574" t="s">
        <v>101</v>
      </c>
      <c r="E1574" t="s">
        <v>102</v>
      </c>
      <c r="F1574" t="s">
        <v>2726</v>
      </c>
      <c r="G1574" t="str">
        <f>"00036464"</f>
        <v>00036464</v>
      </c>
      <c r="H1574">
        <v>550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T1574">
        <v>0</v>
      </c>
      <c r="U1574">
        <v>550</v>
      </c>
    </row>
    <row r="1575" spans="1:21" x14ac:dyDescent="0.25">
      <c r="H1575" t="s">
        <v>738</v>
      </c>
    </row>
    <row r="1576" spans="1:21" x14ac:dyDescent="0.25">
      <c r="A1576">
        <v>785</v>
      </c>
      <c r="B1576">
        <v>6401</v>
      </c>
      <c r="C1576" t="s">
        <v>2457</v>
      </c>
      <c r="D1576" t="s">
        <v>174</v>
      </c>
      <c r="E1576" t="s">
        <v>114</v>
      </c>
      <c r="F1576" t="s">
        <v>2727</v>
      </c>
      <c r="G1576" t="str">
        <f>"00091027"</f>
        <v>00091027</v>
      </c>
      <c r="H1576">
        <v>550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T1576">
        <v>0</v>
      </c>
      <c r="U1576">
        <v>550</v>
      </c>
    </row>
    <row r="1577" spans="1:21" x14ac:dyDescent="0.25">
      <c r="H1577" t="s">
        <v>2728</v>
      </c>
    </row>
    <row r="1578" spans="1:21" x14ac:dyDescent="0.25">
      <c r="A1578">
        <v>786</v>
      </c>
      <c r="B1578">
        <v>3046</v>
      </c>
      <c r="C1578" t="s">
        <v>2729</v>
      </c>
      <c r="D1578" t="s">
        <v>781</v>
      </c>
      <c r="E1578" t="s">
        <v>114</v>
      </c>
      <c r="F1578" t="s">
        <v>2730</v>
      </c>
      <c r="G1578" t="str">
        <f>"201511036849"</f>
        <v>201511036849</v>
      </c>
      <c r="H1578">
        <v>550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T1578">
        <v>0</v>
      </c>
      <c r="U1578">
        <v>550</v>
      </c>
    </row>
    <row r="1579" spans="1:21" x14ac:dyDescent="0.25">
      <c r="H1579" t="s">
        <v>2731</v>
      </c>
    </row>
    <row r="1580" spans="1:21" x14ac:dyDescent="0.25">
      <c r="A1580">
        <v>787</v>
      </c>
      <c r="B1580">
        <v>8922</v>
      </c>
      <c r="C1580" t="s">
        <v>2732</v>
      </c>
      <c r="D1580" t="s">
        <v>345</v>
      </c>
      <c r="E1580" t="s">
        <v>15</v>
      </c>
      <c r="F1580" t="s">
        <v>2733</v>
      </c>
      <c r="G1580" t="str">
        <f>"201506002105"</f>
        <v>201506002105</v>
      </c>
      <c r="H1580">
        <v>550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T1580">
        <v>0</v>
      </c>
      <c r="U1580">
        <v>550</v>
      </c>
    </row>
    <row r="1581" spans="1:21" x14ac:dyDescent="0.25">
      <c r="H1581" t="s">
        <v>2734</v>
      </c>
    </row>
    <row r="1582" spans="1:21" x14ac:dyDescent="0.25">
      <c r="A1582">
        <v>788</v>
      </c>
      <c r="B1582">
        <v>8682</v>
      </c>
      <c r="C1582" t="s">
        <v>161</v>
      </c>
      <c r="D1582" t="s">
        <v>89</v>
      </c>
      <c r="E1582" t="s">
        <v>162</v>
      </c>
      <c r="F1582" t="s">
        <v>2735</v>
      </c>
      <c r="G1582" t="str">
        <f>"00070427"</f>
        <v>00070427</v>
      </c>
      <c r="H1582">
        <v>550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T1582">
        <v>0</v>
      </c>
      <c r="U1582">
        <v>550</v>
      </c>
    </row>
    <row r="1583" spans="1:21" x14ac:dyDescent="0.25">
      <c r="H1583" t="s">
        <v>2736</v>
      </c>
    </row>
    <row r="1584" spans="1:21" x14ac:dyDescent="0.25">
      <c r="A1584">
        <v>789</v>
      </c>
      <c r="B1584">
        <v>9714</v>
      </c>
      <c r="C1584" t="s">
        <v>2737</v>
      </c>
      <c r="D1584" t="s">
        <v>225</v>
      </c>
      <c r="E1584" t="s">
        <v>14</v>
      </c>
      <c r="F1584" t="s">
        <v>2738</v>
      </c>
      <c r="G1584" t="str">
        <f>"00041613"</f>
        <v>00041613</v>
      </c>
      <c r="H1584">
        <v>550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T1584">
        <v>0</v>
      </c>
      <c r="U1584">
        <v>550</v>
      </c>
    </row>
    <row r="1585" spans="1:21" x14ac:dyDescent="0.25">
      <c r="H1585" t="s">
        <v>2739</v>
      </c>
    </row>
    <row r="1586" spans="1:21" x14ac:dyDescent="0.25">
      <c r="A1586">
        <v>790</v>
      </c>
      <c r="B1586">
        <v>4147</v>
      </c>
      <c r="C1586" t="s">
        <v>2740</v>
      </c>
      <c r="D1586" t="s">
        <v>135</v>
      </c>
      <c r="E1586" t="s">
        <v>140</v>
      </c>
      <c r="F1586" t="s">
        <v>2741</v>
      </c>
      <c r="G1586" t="str">
        <f>"00036005"</f>
        <v>00036005</v>
      </c>
      <c r="H1586">
        <v>550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T1586">
        <v>0</v>
      </c>
      <c r="U1586">
        <v>550</v>
      </c>
    </row>
    <row r="1587" spans="1:21" x14ac:dyDescent="0.25">
      <c r="H1587" t="s">
        <v>2742</v>
      </c>
    </row>
    <row r="1588" spans="1:21" x14ac:dyDescent="0.25">
      <c r="A1588">
        <v>791</v>
      </c>
      <c r="B1588">
        <v>3249</v>
      </c>
      <c r="C1588" t="s">
        <v>2743</v>
      </c>
      <c r="D1588" t="s">
        <v>488</v>
      </c>
      <c r="E1588" t="s">
        <v>174</v>
      </c>
      <c r="F1588" t="s">
        <v>2744</v>
      </c>
      <c r="G1588" t="str">
        <f>"201510002800"</f>
        <v>201510002800</v>
      </c>
      <c r="H1588">
        <v>550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T1588">
        <v>0</v>
      </c>
      <c r="U1588">
        <v>550</v>
      </c>
    </row>
    <row r="1589" spans="1:21" x14ac:dyDescent="0.25">
      <c r="H1589" t="s">
        <v>738</v>
      </c>
    </row>
    <row r="1590" spans="1:21" x14ac:dyDescent="0.25">
      <c r="A1590">
        <v>792</v>
      </c>
      <c r="B1590">
        <v>6319</v>
      </c>
      <c r="C1590" t="s">
        <v>2745</v>
      </c>
      <c r="D1590" t="s">
        <v>998</v>
      </c>
      <c r="E1590" t="s">
        <v>79</v>
      </c>
      <c r="F1590" t="s">
        <v>2746</v>
      </c>
      <c r="G1590" t="str">
        <f>"201511042851"</f>
        <v>201511042851</v>
      </c>
      <c r="H1590">
        <v>550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T1590">
        <v>0</v>
      </c>
      <c r="U1590">
        <v>550</v>
      </c>
    </row>
    <row r="1591" spans="1:21" x14ac:dyDescent="0.25">
      <c r="H1591" t="s">
        <v>2747</v>
      </c>
    </row>
    <row r="1592" spans="1:21" x14ac:dyDescent="0.25">
      <c r="A1592">
        <v>793</v>
      </c>
      <c r="B1592">
        <v>5201</v>
      </c>
      <c r="C1592" t="s">
        <v>2748</v>
      </c>
      <c r="D1592" t="s">
        <v>1112</v>
      </c>
      <c r="E1592" t="s">
        <v>114</v>
      </c>
      <c r="F1592" t="s">
        <v>2749</v>
      </c>
      <c r="G1592" t="str">
        <f>"201511036622"</f>
        <v>201511036622</v>
      </c>
      <c r="H1592">
        <v>550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T1592">
        <v>0</v>
      </c>
      <c r="U1592">
        <v>550</v>
      </c>
    </row>
    <row r="1593" spans="1:21" x14ac:dyDescent="0.25">
      <c r="H1593" t="s">
        <v>2750</v>
      </c>
    </row>
    <row r="1594" spans="1:21" x14ac:dyDescent="0.25">
      <c r="A1594">
        <v>794</v>
      </c>
      <c r="B1594">
        <v>6457</v>
      </c>
      <c r="C1594" t="s">
        <v>2751</v>
      </c>
      <c r="D1594" t="s">
        <v>194</v>
      </c>
      <c r="E1594" t="s">
        <v>15</v>
      </c>
      <c r="F1594" t="s">
        <v>2752</v>
      </c>
      <c r="G1594" t="str">
        <f>"00022234"</f>
        <v>00022234</v>
      </c>
      <c r="H1594">
        <v>550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T1594">
        <v>0</v>
      </c>
      <c r="U1594">
        <v>550</v>
      </c>
    </row>
    <row r="1595" spans="1:21" x14ac:dyDescent="0.25">
      <c r="H1595" t="s">
        <v>2753</v>
      </c>
    </row>
    <row r="1596" spans="1:21" x14ac:dyDescent="0.25">
      <c r="A1596">
        <v>795</v>
      </c>
      <c r="B1596">
        <v>9648</v>
      </c>
      <c r="C1596" t="s">
        <v>2754</v>
      </c>
      <c r="D1596" t="s">
        <v>199</v>
      </c>
      <c r="E1596" t="s">
        <v>398</v>
      </c>
      <c r="F1596" t="s">
        <v>2755</v>
      </c>
      <c r="G1596" t="str">
        <f>"00042989"</f>
        <v>00042989</v>
      </c>
      <c r="H1596">
        <v>550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T1596">
        <v>0</v>
      </c>
      <c r="U1596">
        <v>550</v>
      </c>
    </row>
    <row r="1597" spans="1:21" x14ac:dyDescent="0.25">
      <c r="H1597" t="s">
        <v>2756</v>
      </c>
    </row>
    <row r="1598" spans="1:21" x14ac:dyDescent="0.25">
      <c r="A1598">
        <v>796</v>
      </c>
      <c r="B1598">
        <v>8352</v>
      </c>
      <c r="C1598" t="s">
        <v>2757</v>
      </c>
      <c r="D1598" t="s">
        <v>475</v>
      </c>
      <c r="E1598" t="s">
        <v>2758</v>
      </c>
      <c r="F1598" t="s">
        <v>2759</v>
      </c>
      <c r="G1598" t="str">
        <f>"201604001471"</f>
        <v>201604001471</v>
      </c>
      <c r="H1598">
        <v>550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T1598">
        <v>1</v>
      </c>
      <c r="U1598">
        <v>550</v>
      </c>
    </row>
    <row r="1599" spans="1:21" x14ac:dyDescent="0.25">
      <c r="H1599" t="s">
        <v>2127</v>
      </c>
    </row>
    <row r="1600" spans="1:21" x14ac:dyDescent="0.25">
      <c r="A1600">
        <v>797</v>
      </c>
      <c r="B1600">
        <v>8284</v>
      </c>
      <c r="C1600" t="s">
        <v>2760</v>
      </c>
      <c r="D1600" t="s">
        <v>670</v>
      </c>
      <c r="E1600" t="s">
        <v>33</v>
      </c>
      <c r="F1600" t="s">
        <v>2761</v>
      </c>
      <c r="G1600" t="str">
        <f>"201512000793"</f>
        <v>201512000793</v>
      </c>
      <c r="H1600">
        <v>550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T1600">
        <v>0</v>
      </c>
      <c r="U1600">
        <v>550</v>
      </c>
    </row>
    <row r="1601" spans="1:21" x14ac:dyDescent="0.25">
      <c r="H1601" t="s">
        <v>2762</v>
      </c>
    </row>
    <row r="1602" spans="1:21" x14ac:dyDescent="0.25">
      <c r="A1602">
        <v>798</v>
      </c>
      <c r="B1602">
        <v>7167</v>
      </c>
      <c r="C1602" t="s">
        <v>2763</v>
      </c>
      <c r="D1602" t="s">
        <v>260</v>
      </c>
      <c r="E1602" t="s">
        <v>114</v>
      </c>
      <c r="F1602" t="s">
        <v>2764</v>
      </c>
      <c r="G1602" t="str">
        <f>"00051517"</f>
        <v>00051517</v>
      </c>
      <c r="H1602">
        <v>550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T1602">
        <v>0</v>
      </c>
      <c r="U1602">
        <v>550</v>
      </c>
    </row>
    <row r="1603" spans="1:21" x14ac:dyDescent="0.25">
      <c r="H1603" t="s">
        <v>2765</v>
      </c>
    </row>
    <row r="1604" spans="1:21" x14ac:dyDescent="0.25">
      <c r="A1604">
        <v>799</v>
      </c>
      <c r="B1604">
        <v>10505</v>
      </c>
      <c r="C1604" t="s">
        <v>161</v>
      </c>
      <c r="D1604" t="s">
        <v>199</v>
      </c>
      <c r="E1604" t="s">
        <v>666</v>
      </c>
      <c r="F1604" t="s">
        <v>2766</v>
      </c>
      <c r="G1604" t="str">
        <f>"00050110"</f>
        <v>00050110</v>
      </c>
      <c r="H1604">
        <v>550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T1604">
        <v>0</v>
      </c>
      <c r="U1604">
        <v>550</v>
      </c>
    </row>
    <row r="1605" spans="1:21" x14ac:dyDescent="0.25">
      <c r="H1605" t="s">
        <v>197</v>
      </c>
    </row>
    <row r="1606" spans="1:21" x14ac:dyDescent="0.25">
      <c r="A1606">
        <v>800</v>
      </c>
      <c r="B1606">
        <v>1570</v>
      </c>
      <c r="C1606" t="s">
        <v>2767</v>
      </c>
      <c r="D1606" t="s">
        <v>2768</v>
      </c>
      <c r="E1606" t="s">
        <v>114</v>
      </c>
      <c r="F1606" t="s">
        <v>2769</v>
      </c>
      <c r="G1606" t="str">
        <f>"00012867"</f>
        <v>00012867</v>
      </c>
      <c r="H1606">
        <v>550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T1606">
        <v>0</v>
      </c>
      <c r="U1606">
        <v>550</v>
      </c>
    </row>
    <row r="1607" spans="1:21" x14ac:dyDescent="0.25">
      <c r="H1607" t="s">
        <v>1932</v>
      </c>
    </row>
    <row r="1608" spans="1:21" x14ac:dyDescent="0.25">
      <c r="A1608">
        <v>801</v>
      </c>
      <c r="B1608">
        <v>4095</v>
      </c>
      <c r="C1608" t="s">
        <v>2770</v>
      </c>
      <c r="D1608" t="s">
        <v>2771</v>
      </c>
      <c r="E1608" t="s">
        <v>66</v>
      </c>
      <c r="F1608" t="s">
        <v>2772</v>
      </c>
      <c r="G1608" t="str">
        <f>"00037749"</f>
        <v>00037749</v>
      </c>
      <c r="H1608" t="s">
        <v>2773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T1608">
        <v>1</v>
      </c>
      <c r="U1608" t="s">
        <v>2773</v>
      </c>
    </row>
    <row r="1609" spans="1:21" x14ac:dyDescent="0.25">
      <c r="H1609" t="s">
        <v>2774</v>
      </c>
    </row>
    <row r="1610" spans="1:21" x14ac:dyDescent="0.25">
      <c r="A1610">
        <v>802</v>
      </c>
      <c r="B1610">
        <v>6272</v>
      </c>
      <c r="C1610" t="s">
        <v>2775</v>
      </c>
      <c r="D1610" t="s">
        <v>199</v>
      </c>
      <c r="E1610" t="s">
        <v>1599</v>
      </c>
      <c r="F1610" t="s">
        <v>2776</v>
      </c>
      <c r="G1610" t="str">
        <f>"00022609"</f>
        <v>00022609</v>
      </c>
      <c r="H1610">
        <v>495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T1610">
        <v>0</v>
      </c>
      <c r="U1610">
        <v>495</v>
      </c>
    </row>
    <row r="1611" spans="1:21" x14ac:dyDescent="0.25">
      <c r="H1611" t="s">
        <v>2777</v>
      </c>
    </row>
    <row r="1613" spans="1:21" x14ac:dyDescent="0.25">
      <c r="A1613" t="s">
        <v>2778</v>
      </c>
    </row>
    <row r="1614" spans="1:21" x14ac:dyDescent="0.25">
      <c r="A1614" t="s">
        <v>2779</v>
      </c>
    </row>
    <row r="1615" spans="1:21" x14ac:dyDescent="0.25">
      <c r="A1615" t="s">
        <v>2780</v>
      </c>
    </row>
    <row r="1616" spans="1:21" x14ac:dyDescent="0.25">
      <c r="A1616" t="s">
        <v>2781</v>
      </c>
    </row>
    <row r="1617" spans="1:1" x14ac:dyDescent="0.25">
      <c r="A1617" t="s">
        <v>2782</v>
      </c>
    </row>
    <row r="1618" spans="1:1" x14ac:dyDescent="0.25">
      <c r="A1618" t="s">
        <v>2783</v>
      </c>
    </row>
    <row r="1619" spans="1:1" x14ac:dyDescent="0.25">
      <c r="A1619" t="s">
        <v>2784</v>
      </c>
    </row>
    <row r="1620" spans="1:1" x14ac:dyDescent="0.25">
      <c r="A1620" t="s">
        <v>2785</v>
      </c>
    </row>
    <row r="1621" spans="1:1" x14ac:dyDescent="0.25">
      <c r="A1621" t="s">
        <v>2786</v>
      </c>
    </row>
    <row r="1622" spans="1:1" x14ac:dyDescent="0.25">
      <c r="A1622" t="s">
        <v>2787</v>
      </c>
    </row>
    <row r="1623" spans="1:1" x14ac:dyDescent="0.25">
      <c r="A1623" t="s">
        <v>2788</v>
      </c>
    </row>
    <row r="1624" spans="1:1" x14ac:dyDescent="0.25">
      <c r="A1624" t="s">
        <v>2789</v>
      </c>
    </row>
    <row r="1625" spans="1:1" x14ac:dyDescent="0.25">
      <c r="A1625" t="s">
        <v>2790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2018-04-25T11:19:15Z</dcterms:created>
  <dcterms:modified xsi:type="dcterms:W3CDTF">2018-04-25T11:19:20Z</dcterms:modified>
</cp:coreProperties>
</file>