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13395" windowHeight="11310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378" i="1" l="1"/>
  <c r="G376" i="1"/>
  <c r="G374" i="1"/>
  <c r="G372" i="1"/>
  <c r="G370" i="1"/>
  <c r="G368" i="1"/>
  <c r="G366" i="1"/>
  <c r="G364" i="1"/>
  <c r="G362" i="1"/>
  <c r="G360" i="1"/>
  <c r="G358" i="1"/>
  <c r="G356" i="1"/>
  <c r="G354" i="1"/>
  <c r="G352" i="1"/>
  <c r="G350" i="1"/>
  <c r="G348" i="1"/>
  <c r="G346" i="1"/>
  <c r="G344" i="1"/>
  <c r="G342" i="1"/>
  <c r="G340" i="1"/>
  <c r="G338" i="1"/>
  <c r="G336" i="1"/>
  <c r="G334" i="1"/>
  <c r="G332" i="1"/>
  <c r="G330" i="1"/>
  <c r="G328" i="1"/>
  <c r="G326" i="1"/>
  <c r="G324" i="1"/>
  <c r="G322" i="1"/>
  <c r="G320" i="1"/>
  <c r="G318" i="1"/>
  <c r="G316" i="1"/>
  <c r="G314" i="1"/>
  <c r="G312" i="1"/>
  <c r="G310" i="1"/>
  <c r="G308" i="1"/>
  <c r="G306" i="1"/>
  <c r="G304" i="1"/>
  <c r="G302" i="1"/>
  <c r="G300" i="1"/>
  <c r="G298" i="1"/>
  <c r="G296" i="1"/>
  <c r="G294" i="1"/>
  <c r="G292" i="1"/>
  <c r="G290" i="1"/>
  <c r="G288" i="1"/>
  <c r="G286" i="1"/>
  <c r="G284" i="1"/>
  <c r="G282" i="1"/>
  <c r="G280" i="1"/>
  <c r="G278" i="1"/>
  <c r="G276" i="1"/>
  <c r="G274" i="1"/>
  <c r="G272" i="1"/>
  <c r="G270" i="1"/>
  <c r="G268" i="1"/>
  <c r="G266" i="1"/>
  <c r="G264" i="1"/>
  <c r="G262" i="1"/>
  <c r="G260" i="1"/>
  <c r="G258" i="1"/>
  <c r="G256" i="1"/>
  <c r="G254" i="1"/>
  <c r="G252" i="1"/>
  <c r="G250" i="1"/>
  <c r="G248" i="1"/>
  <c r="G246" i="1"/>
  <c r="G244" i="1"/>
  <c r="G242" i="1"/>
  <c r="G240" i="1"/>
  <c r="G238" i="1"/>
  <c r="G236" i="1"/>
  <c r="G234" i="1"/>
  <c r="G232" i="1"/>
  <c r="G230" i="1"/>
  <c r="G228" i="1"/>
  <c r="G226" i="1"/>
  <c r="G224" i="1"/>
  <c r="G222" i="1"/>
  <c r="G220" i="1"/>
  <c r="G218" i="1"/>
  <c r="G216" i="1"/>
  <c r="G214" i="1"/>
  <c r="G212" i="1"/>
  <c r="G210" i="1"/>
  <c r="G208" i="1"/>
  <c r="G206" i="1"/>
  <c r="G204" i="1"/>
  <c r="G202" i="1"/>
  <c r="G200" i="1"/>
  <c r="G198" i="1"/>
  <c r="G196" i="1"/>
  <c r="G194" i="1"/>
  <c r="G192" i="1"/>
  <c r="G190" i="1"/>
  <c r="G188" i="1"/>
  <c r="G186" i="1"/>
  <c r="G184" i="1"/>
  <c r="G182" i="1"/>
  <c r="G180" i="1"/>
  <c r="G178" i="1"/>
  <c r="G176" i="1"/>
  <c r="G174" i="1"/>
  <c r="G172" i="1"/>
  <c r="G170" i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<sst xmlns="http://schemas.openxmlformats.org/spreadsheetml/2006/main" count="1168" uniqueCount="779">
  <si>
    <t>ΠΛΗΡΩΣΗ ΘΕΣΕΩΝ ΜΕ ΣΕΙΡΑ ΠΡΟΤΕΡΑΙΟΤΗΤΑΣ (ΑΡΘΡΟ 18/Ν. 2190/1994) ΠΡΟΚΗΡΥΞΗ : 7Κ/2017</t>
  </si>
  <si>
    <t>ΣΕΙΡΑ ΚΑΤΑΤΑΞΗΣ (ΚΥΡΙΟΣ)</t>
  </si>
  <si>
    <t>ΤΕΧΝΟΛΟΓΙΚΗΣ ΕΚΠΑΙΔΕΥΣΗΣ (ΤΕ)</t>
  </si>
  <si>
    <t>ΓΕΝΙΚΕΣ ΘΕΣΕΙΣ ΜΕ ΕΜΠΕΙΡΙΑ</t>
  </si>
  <si>
    <t>ΤΕ ΔΙΟΙΚΗΤΙΚΟΥ ΛΟΓΙΣΤΙΚΟΥ (ΘΕΣΗ 601)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</si>
  <si>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</si>
  <si>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</si>
  <si>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</si>
  <si>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</si>
  <si>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</si>
  <si>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</si>
  <si>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</si>
  <si>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</si>
  <si>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ΣΤΡΙΚΛΑΝΤ</t>
  </si>
  <si>
    <t>ΣΤΕΦΑΝΟΣ</t>
  </si>
  <si>
    <t>ΑΝΔΡΕΑΣ</t>
  </si>
  <si>
    <t>ΑΒ563863</t>
  </si>
  <si>
    <t>601-602</t>
  </si>
  <si>
    <t>ΒΑΤΗΣ</t>
  </si>
  <si>
    <t>ΣΤΥΛΙΑΝΟΣ ΕΥΣΤΡΑΤΙΟΣ</t>
  </si>
  <si>
    <t>ΖΑΦΕΙΡΙΟΣ</t>
  </si>
  <si>
    <t>887,7</t>
  </si>
  <si>
    <t>1668,7</t>
  </si>
  <si>
    <t>ΠΑΠΑΖΟΓΛΟΥ</t>
  </si>
  <si>
    <t>ΑΒΡΑΑΜ</t>
  </si>
  <si>
    <t>ΠΑΝΤΕΛΗΣ</t>
  </si>
  <si>
    <t>ΑΙ513197</t>
  </si>
  <si>
    <t>908,6</t>
  </si>
  <si>
    <t>1580,6</t>
  </si>
  <si>
    <t>602-601</t>
  </si>
  <si>
    <t>ΣΤΕΡΓΙΟΥ</t>
  </si>
  <si>
    <t>ΣΩΤΗΡΙΟΣ</t>
  </si>
  <si>
    <t>ΑΠΟΣΤΟΛΟΣ</t>
  </si>
  <si>
    <t>ΑΕ124696</t>
  </si>
  <si>
    <t>ΖΛΕΜΑΡΗΣ</t>
  </si>
  <si>
    <t>ΝΙΚΟΛΑΟΣ</t>
  </si>
  <si>
    <t>ΔΗΜΗΤΡΙΟΣ</t>
  </si>
  <si>
    <t>ΑΒ438860</t>
  </si>
  <si>
    <t>ΗΛΙΟΠΟΥΛΟΥ</t>
  </si>
  <si>
    <t>ΑΦΡΟΔΙΤΗ</t>
  </si>
  <si>
    <t>ΠΑΝΑΓΙΩΤΗΣ</t>
  </si>
  <si>
    <t>Χ938875</t>
  </si>
  <si>
    <t>966,9</t>
  </si>
  <si>
    <t>1535,9</t>
  </si>
  <si>
    <t>ΒΟΥΤΣΚΙΔΗΣ</t>
  </si>
  <si>
    <t>ΑΘΑΝΑΣΙΟΣ</t>
  </si>
  <si>
    <t>ΙΩΑΝΝΗΣ</t>
  </si>
  <si>
    <t>ΑΜ848758</t>
  </si>
  <si>
    <t>ΠΕΡΑΧΩΡΙΤΗ</t>
  </si>
  <si>
    <t>ΣΩΤΗΡΙΑ</t>
  </si>
  <si>
    <t>ΧΡΗΣΤΟΣ</t>
  </si>
  <si>
    <t>ΑΕ735704</t>
  </si>
  <si>
    <t>707,3</t>
  </si>
  <si>
    <t>1525,3</t>
  </si>
  <si>
    <t>ΗΛΙΑΣ</t>
  </si>
  <si>
    <t>ΠΑΠΑΛΕΞΗΣ</t>
  </si>
  <si>
    <t>ΒΑΣΙΛΕΙΟΣ</t>
  </si>
  <si>
    <t>Τ092088</t>
  </si>
  <si>
    <t>ΚΟΥΛΟΥ</t>
  </si>
  <si>
    <t>ΧΡΙΣΤΙΝΑ</t>
  </si>
  <si>
    <t>ΓΕΩΡΓΙΟΣ</t>
  </si>
  <si>
    <t>ΑΗ997521</t>
  </si>
  <si>
    <t>698,5</t>
  </si>
  <si>
    <t>1516,5</t>
  </si>
  <si>
    <t>ΖΑΦΕΙΡΟΠΟΥΛΟΥ</t>
  </si>
  <si>
    <t>ΠΑΝΑΓΙΩΤΑ</t>
  </si>
  <si>
    <t>ΧΑΡΑΛΑΜΠΟΣ</t>
  </si>
  <si>
    <t>Χ296831</t>
  </si>
  <si>
    <t>ΑΓΓΕΛΟΠΟΥΛΟΥ</t>
  </si>
  <si>
    <t>ΣΟΦΙΑ</t>
  </si>
  <si>
    <t>ΑΒ769840</t>
  </si>
  <si>
    <t>ΚΡΑΝΙΩΤΗ</t>
  </si>
  <si>
    <t>ΚΑΛΛΙΟΠΗ</t>
  </si>
  <si>
    <t>ΜΙΧΑΗΛ</t>
  </si>
  <si>
    <t>ΑΚ408707</t>
  </si>
  <si>
    <t>ΧΑΤΖΕΛΕΝΗ</t>
  </si>
  <si>
    <t>ΜΑΡΙΑ</t>
  </si>
  <si>
    <t>ΑΝΑΡΓΥΡΟΣ</t>
  </si>
  <si>
    <t>AI 413888</t>
  </si>
  <si>
    <t>689,7</t>
  </si>
  <si>
    <t>1507,7</t>
  </si>
  <si>
    <t>ΚΑΡΑΤΑΣΟΣ</t>
  </si>
  <si>
    <t>ΚΩΝΣΤΑΝΤΙΝΟΣ</t>
  </si>
  <si>
    <t>Χ275575</t>
  </si>
  <si>
    <t>845,9</t>
  </si>
  <si>
    <t>1503,9</t>
  </si>
  <si>
    <t>ΚΑΤΣΙΚΟΥ</t>
  </si>
  <si>
    <t>ΣΤΕΡΓΙΟΣ</t>
  </si>
  <si>
    <t>ΑΗ274605</t>
  </si>
  <si>
    <t>657,8</t>
  </si>
  <si>
    <t>1495,8</t>
  </si>
  <si>
    <t>ΝΤΑΓΙΑΝΤΑΣ</t>
  </si>
  <si>
    <t>Φ255004</t>
  </si>
  <si>
    <t>ΤΟΥΣΟΥΛΗ</t>
  </si>
  <si>
    <t>ΑΒ783300</t>
  </si>
  <si>
    <t>ΜΑΡΙΝΟΠΟΥΛΟΥ</t>
  </si>
  <si>
    <t>ΕΥΧΑΡΗΣ</t>
  </si>
  <si>
    <t>ΑΑ317951</t>
  </si>
  <si>
    <t>823,9</t>
  </si>
  <si>
    <t>1481,9</t>
  </si>
  <si>
    <t>ΝΙΚΟΛΑΙΔΟΥ</t>
  </si>
  <si>
    <t>ΛΙΑΝΑ</t>
  </si>
  <si>
    <t>ΠΕΤΡΟΣ</t>
  </si>
  <si>
    <t>Χ107833</t>
  </si>
  <si>
    <t>773,3</t>
  </si>
  <si>
    <t>1481,3</t>
  </si>
  <si>
    <t>ΤΑΓΚΑΣ</t>
  </si>
  <si>
    <t>Τ337891</t>
  </si>
  <si>
    <t>ΔΑΛΑΒΟΥΡΑ</t>
  </si>
  <si>
    <t>ΘΕΩΝΗ</t>
  </si>
  <si>
    <t>Χ191797</t>
  </si>
  <si>
    <t>735,9</t>
  </si>
  <si>
    <t>1476,9</t>
  </si>
  <si>
    <t>ΠΑΝΤΑΖΟΠΟΥΛΟΥ</t>
  </si>
  <si>
    <t>ΕΥΑΓΓΕΛΙΑ</t>
  </si>
  <si>
    <t>Σ289924</t>
  </si>
  <si>
    <t>806,3</t>
  </si>
  <si>
    <t>1464,3</t>
  </si>
  <si>
    <t>ΤΖΕΒΕΛΕΚΙΔΟΥ</t>
  </si>
  <si>
    <t>ΑΗ405692</t>
  </si>
  <si>
    <t>ΘΕΟΚΛΗΣ ΑΝΑΣΤΑΣΙΟΣ</t>
  </si>
  <si>
    <t>795,3</t>
  </si>
  <si>
    <t>1460,3</t>
  </si>
  <si>
    <t>ΔΗΜΑΔΗΣ</t>
  </si>
  <si>
    <t>ΔΗΜΟΣ</t>
  </si>
  <si>
    <t>ΑΕ863006</t>
  </si>
  <si>
    <t>729,3</t>
  </si>
  <si>
    <t>1457,3</t>
  </si>
  <si>
    <t>ΤΡΟΓΑΪΔΟΥ</t>
  </si>
  <si>
    <t>ΑΡΓΥΡΩ</t>
  </si>
  <si>
    <t>Ρ868124</t>
  </si>
  <si>
    <t>ΓΑΛΑΝΟΠΟΥΛΟΥ</t>
  </si>
  <si>
    <t>ΑΝΑΣΤΑΣΙΟΣ</t>
  </si>
  <si>
    <t>ΑΕ623771</t>
  </si>
  <si>
    <t>ΚΕΛΛΑΡΗ</t>
  </si>
  <si>
    <t>ΑΓΓΕΛΙΚΗ</t>
  </si>
  <si>
    <t>ΑΕ735252</t>
  </si>
  <si>
    <t>800,8</t>
  </si>
  <si>
    <t>1438,8</t>
  </si>
  <si>
    <t>ΡΟΥΜΕΛΗ</t>
  </si>
  <si>
    <t>ΚΩΝΣΤΑΝΤΙΝΑ</t>
  </si>
  <si>
    <t>ΑΜ101779</t>
  </si>
  <si>
    <t>808,5</t>
  </si>
  <si>
    <t>1426,5</t>
  </si>
  <si>
    <t>ΒΟΥΛΒΟΥΤΖΗ</t>
  </si>
  <si>
    <t>Χ507520</t>
  </si>
  <si>
    <t>738,1</t>
  </si>
  <si>
    <t>1426,1</t>
  </si>
  <si>
    <t>ΖΑΦΕΙΡΑΚΟΥ</t>
  </si>
  <si>
    <t>ΝΙΚΗ</t>
  </si>
  <si>
    <t>ΠΑΝΑΓΙΩΤΗ</t>
  </si>
  <si>
    <t>Χ489341</t>
  </si>
  <si>
    <t>677,6</t>
  </si>
  <si>
    <t>1423,6</t>
  </si>
  <si>
    <t>ΓΚΟΛΟΜΑΖΟΥ</t>
  </si>
  <si>
    <t>ΜΑΓΔΑΛΙΝΗ</t>
  </si>
  <si>
    <t>Φ437914</t>
  </si>
  <si>
    <t>629,2</t>
  </si>
  <si>
    <t>1419,2</t>
  </si>
  <si>
    <t>ΚΑΖΑΚΟΠΟΥΛΟΥ</t>
  </si>
  <si>
    <t>ΑΝΘΙΠΠΗ</t>
  </si>
  <si>
    <t>ΑΡΓΥΡΙΟΣ</t>
  </si>
  <si>
    <t>ΑΕ255530</t>
  </si>
  <si>
    <t>ΣΙΝΗ</t>
  </si>
  <si>
    <t>ΧΑΡΙΚΛΕΙΑ</t>
  </si>
  <si>
    <t>ΑΜ320402</t>
  </si>
  <si>
    <t>766,7</t>
  </si>
  <si>
    <t>1404,7</t>
  </si>
  <si>
    <t>ΜΩΡΑΙΤΗ</t>
  </si>
  <si>
    <t>ΑΙ508676</t>
  </si>
  <si>
    <t>745,8</t>
  </si>
  <si>
    <t>1403,8</t>
  </si>
  <si>
    <t>ΨΥΧΑΛΟΠΟΥΛΟΥ</t>
  </si>
  <si>
    <t>ΑΝΑΣΤΑΣΙΑ</t>
  </si>
  <si>
    <t>ΕΥΑΓΓΕΛΟΣ</t>
  </si>
  <si>
    <t>Π044660</t>
  </si>
  <si>
    <t>859,1</t>
  </si>
  <si>
    <t>1393,1</t>
  </si>
  <si>
    <t>ΑΤΖΑΜΠΟΣ</t>
  </si>
  <si>
    <t>ΣΠΥΡΙΔΩΝ</t>
  </si>
  <si>
    <t>ΑΚ056496</t>
  </si>
  <si>
    <t>732,6</t>
  </si>
  <si>
    <t>1390,6</t>
  </si>
  <si>
    <t>ΜΑΝΟΥ</t>
  </si>
  <si>
    <t>ΑΝΤΩΝΙΟΣ</t>
  </si>
  <si>
    <t>ΑΒ544561</t>
  </si>
  <si>
    <t>ΛΟΥΡΟΥ</t>
  </si>
  <si>
    <t>ΕΙΡΗΝΗ</t>
  </si>
  <si>
    <t>Ρ494499</t>
  </si>
  <si>
    <t>763,4</t>
  </si>
  <si>
    <t>1381,4</t>
  </si>
  <si>
    <t>ΤΣΟΥΡΟΥ</t>
  </si>
  <si>
    <t>ΒΑΣΙΛΙΚΗ</t>
  </si>
  <si>
    <t>ΦΑΝΟΥΡΙΟΣ</t>
  </si>
  <si>
    <t>ΑΖ933773</t>
  </si>
  <si>
    <t>ΜΥΡΣΙΑΔΗ</t>
  </si>
  <si>
    <t>ΕΛΠΙΔΑ</t>
  </si>
  <si>
    <t>ΣΤΑΥΡΟΣ</t>
  </si>
  <si>
    <t>ΑΕ939746</t>
  </si>
  <si>
    <t>ΜΕΛΕΤΙΑΔΗΣ</t>
  </si>
  <si>
    <t>ΕΛΕΥΘΕΡΙΟΣ</t>
  </si>
  <si>
    <t>Χ395151</t>
  </si>
  <si>
    <t>755,7</t>
  </si>
  <si>
    <t>1373,7</t>
  </si>
  <si>
    <t>ΚΑΛΥΒΑ</t>
  </si>
  <si>
    <t>ΠΑΡΑΣΚΕΥΗ</t>
  </si>
  <si>
    <t>ΑΚ662803</t>
  </si>
  <si>
    <t>709,5</t>
  </si>
  <si>
    <t>1367,5</t>
  </si>
  <si>
    <t>ΚΑΤΣΑΡΑ</t>
  </si>
  <si>
    <t>ΕΥΓΕΝΙΑ</t>
  </si>
  <si>
    <t>ΑΝ363611</t>
  </si>
  <si>
    <t>843,7</t>
  </si>
  <si>
    <t>1359,7</t>
  </si>
  <si>
    <t>ΧΡΟΝΑΚΗ</t>
  </si>
  <si>
    <t>ΕΛΕΝΗ</t>
  </si>
  <si>
    <t>ΑΖ082636</t>
  </si>
  <si>
    <t>711,7</t>
  </si>
  <si>
    <t>ΝΤΑΓΙΑΝΤΗ</t>
  </si>
  <si>
    <t>ΦΩΤΙΟΣ</t>
  </si>
  <si>
    <t>Π846321</t>
  </si>
  <si>
    <t>799,7</t>
  </si>
  <si>
    <t>1354,7</t>
  </si>
  <si>
    <t>ΜΠΟΥΤΣΙΚΑΡΗΣ</t>
  </si>
  <si>
    <t>ΛΕΩΝΙΔΑΣ</t>
  </si>
  <si>
    <t>ΑΖ888608</t>
  </si>
  <si>
    <t>1029,6</t>
  </si>
  <si>
    <t>1354,6</t>
  </si>
  <si>
    <t>ΚΡΑΝΙΑΣ</t>
  </si>
  <si>
    <t>ΧΡΥΣΟΣΤΟΜΟΣ</t>
  </si>
  <si>
    <t>Χ378004</t>
  </si>
  <si>
    <t>904,2</t>
  </si>
  <si>
    <t>1352,2</t>
  </si>
  <si>
    <t>ΚΑΤΣΙΚΑΝΤΟΠΟΥΛΟΥ</t>
  </si>
  <si>
    <t>ΣΟΦΙΑ-ΕΙΡΗΝΗ</t>
  </si>
  <si>
    <t>ΑΑ053750</t>
  </si>
  <si>
    <t>ΑΛΕΞΑΝΔΡΗΣ</t>
  </si>
  <si>
    <t>ΑΚ579261</t>
  </si>
  <si>
    <t>ΑΝΑΣΤΑΣΙΟΥ</t>
  </si>
  <si>
    <t>ΑΜ364721</t>
  </si>
  <si>
    <t>909,7</t>
  </si>
  <si>
    <t>1344,7</t>
  </si>
  <si>
    <t>ΒΟΛΙΤΑΚΗ</t>
  </si>
  <si>
    <t>Σ445998</t>
  </si>
  <si>
    <t>ΚΟΛΟΚΥΘΑ</t>
  </si>
  <si>
    <t>ΕΛΙΣΑΒΕΤ</t>
  </si>
  <si>
    <t>ΑΜ153452</t>
  </si>
  <si>
    <t>760,1</t>
  </si>
  <si>
    <t>1340,1</t>
  </si>
  <si>
    <t>ΚΙΟΥΦΤΗ</t>
  </si>
  <si>
    <t>ΡΕΒΕΚΑ</t>
  </si>
  <si>
    <t>ΔΙΟΝΥΣΙΟΣ</t>
  </si>
  <si>
    <t>ΑΜ744723</t>
  </si>
  <si>
    <t>ΚΑΠΑΤΟΥ</t>
  </si>
  <si>
    <t>ΑΜ164090</t>
  </si>
  <si>
    <t>777,7</t>
  </si>
  <si>
    <t>1337,7</t>
  </si>
  <si>
    <t>ΒΕΛΝΤΕΣ</t>
  </si>
  <si>
    <t>ΘΕΟΔΟΣΙΟΣ</t>
  </si>
  <si>
    <t>Χ106947</t>
  </si>
  <si>
    <t>805,2</t>
  </si>
  <si>
    <t>1336,2</t>
  </si>
  <si>
    <t>ΚΙΤΣΑΚΗΣ</t>
  </si>
  <si>
    <t>ΑΙ810204</t>
  </si>
  <si>
    <t>ΚΟΥΤΛΗ</t>
  </si>
  <si>
    <t>ΑΘΗΝΑ</t>
  </si>
  <si>
    <t>Ρ349815</t>
  </si>
  <si>
    <t>ΖΟΥΓΛΗ</t>
  </si>
  <si>
    <t>ΑΗ554033</t>
  </si>
  <si>
    <t>713,9</t>
  </si>
  <si>
    <t>1331,9</t>
  </si>
  <si>
    <t>ΡΑΥΤΟΠΟΥΛΟΥ</t>
  </si>
  <si>
    <t>ΟΛΙΒΙΑ</t>
  </si>
  <si>
    <t>ΑΕ782020</t>
  </si>
  <si>
    <t>722,7</t>
  </si>
  <si>
    <t>1330,7</t>
  </si>
  <si>
    <t>ΜΗΤΡΟΠΟΥΛΟΥ</t>
  </si>
  <si>
    <t>ΑΡΙΣΤΕΙΔΗΣ</t>
  </si>
  <si>
    <t>ΑΙ652639</t>
  </si>
  <si>
    <t>938,3</t>
  </si>
  <si>
    <t>1326,3</t>
  </si>
  <si>
    <t>ΖΕΡΒΑ</t>
  </si>
  <si>
    <t>ΑΚ016052</t>
  </si>
  <si>
    <t>1325,3</t>
  </si>
  <si>
    <t>ΠΑΠΑΓΙΑΝΝΗ Η ΦΑΤΣΗ</t>
  </si>
  <si>
    <t>ΑΙΚΑΤΕΡΙΝΗ</t>
  </si>
  <si>
    <t>Π365102</t>
  </si>
  <si>
    <t>706,2</t>
  </si>
  <si>
    <t>1324,2</t>
  </si>
  <si>
    <t>ΑΝΤΩΝΙΟΥ</t>
  </si>
  <si>
    <t>ΜΑΡΚΟΣ</t>
  </si>
  <si>
    <t>Χ377044</t>
  </si>
  <si>
    <t>685,3</t>
  </si>
  <si>
    <t>1323,3</t>
  </si>
  <si>
    <t>ΑΠΟΣΤΟΛΟΠΟΥΛΟΥ</t>
  </si>
  <si>
    <t>ΑΝΝΑ</t>
  </si>
  <si>
    <t>ΑΒ783807</t>
  </si>
  <si>
    <t>ΜΥΛΩΝΑ</t>
  </si>
  <si>
    <t>ΙΩΑΝΝΑ</t>
  </si>
  <si>
    <t>Ξ101138</t>
  </si>
  <si>
    <t>1321,3</t>
  </si>
  <si>
    <t>ΒΟΪΔΗΛΑ</t>
  </si>
  <si>
    <t>ΑΘΑΝΑΣΙΑ</t>
  </si>
  <si>
    <t>ΑΗ725594</t>
  </si>
  <si>
    <t>702,9</t>
  </si>
  <si>
    <t>1320,9</t>
  </si>
  <si>
    <t>ΜΠΑΚΑΛΜΠΑΣΗΣ</t>
  </si>
  <si>
    <t>Ρ152847</t>
  </si>
  <si>
    <t>906,4</t>
  </si>
  <si>
    <t>1316,4</t>
  </si>
  <si>
    <t>ΓΙΑΤΖΟΓΛΙΔΟΥ</t>
  </si>
  <si>
    <t>ΑΗ921605</t>
  </si>
  <si>
    <t>647,9</t>
  </si>
  <si>
    <t>1315,9</t>
  </si>
  <si>
    <t>ΡΟΥΜΕΛΙΩΤΗ</t>
  </si>
  <si>
    <t>ΠΗΝΕΛΟΠΗ</t>
  </si>
  <si>
    <t>ΑΙ232083</t>
  </si>
  <si>
    <t>690,8</t>
  </si>
  <si>
    <t>1308,8</t>
  </si>
  <si>
    <t>ΣΑΛΤΟΓΙΑΝΝΗ</t>
  </si>
  <si>
    <t>ΠΕΛΑΓΙΑ - ΜΑΡΙΑ</t>
  </si>
  <si>
    <t>ΑΒ934156</t>
  </si>
  <si>
    <t>ΒΑΡΤΑΛΑ</t>
  </si>
  <si>
    <t>ΝΙΚΗΤΑΣ</t>
  </si>
  <si>
    <t>ΑΚ425788</t>
  </si>
  <si>
    <t>665,5</t>
  </si>
  <si>
    <t>1308,5</t>
  </si>
  <si>
    <t>ΚΑΝΤΟΥΡΗΣ</t>
  </si>
  <si>
    <t>Ρ180526</t>
  </si>
  <si>
    <t>ΒΑΣΙΛΑΚΑΚΗ</t>
  </si>
  <si>
    <t>ΑΗ843237</t>
  </si>
  <si>
    <t>ΜΕΓΑΡΧΙΩΤΗΣ</t>
  </si>
  <si>
    <t>ΑΚ431532</t>
  </si>
  <si>
    <t>ΔΑΜΑΣΚΟΠΟΥΛΟΥ</t>
  </si>
  <si>
    <t>ΣΤΑΥΡΟΥΛΑ</t>
  </si>
  <si>
    <t>Σ084893</t>
  </si>
  <si>
    <t>919,6</t>
  </si>
  <si>
    <t>1289,6</t>
  </si>
  <si>
    <t>ΚΟΥΜΑΡΙΩΤΗ</t>
  </si>
  <si>
    <t>ΚΥΡΙΑΚΗ</t>
  </si>
  <si>
    <t>ΓΕΡΑΣΙΜΟΣ</t>
  </si>
  <si>
    <t>ΑΜ805324</t>
  </si>
  <si>
    <t>731,5</t>
  </si>
  <si>
    <t>1289,5</t>
  </si>
  <si>
    <t>ΝΤΖΙΑΔΗΜΑ</t>
  </si>
  <si>
    <t>ΑΜ030121</t>
  </si>
  <si>
    <t>1286,5</t>
  </si>
  <si>
    <t>ΠΑΠΠΑ</t>
  </si>
  <si>
    <t>ΑΛΕΞΑΝΔΡΑ</t>
  </si>
  <si>
    <t>ΠΕΡΙΚΛΗΣ</t>
  </si>
  <si>
    <t>Σ447821</t>
  </si>
  <si>
    <t>667,7</t>
  </si>
  <si>
    <t>1285,7</t>
  </si>
  <si>
    <t>ΠΑΠΑΔΗΜΗΤΡΙΟΥ</t>
  </si>
  <si>
    <t>ΜΕΛΠΟΜΕΝΗ</t>
  </si>
  <si>
    <t>ΑΗ320390</t>
  </si>
  <si>
    <t>679,8</t>
  </si>
  <si>
    <t>1283,8</t>
  </si>
  <si>
    <t>ΣΑΜΑΡΑΣ</t>
  </si>
  <si>
    <t>ΑΖ763120</t>
  </si>
  <si>
    <t>ΜΠΙΝΙΑΡΗ</t>
  </si>
  <si>
    <t>ΑΗ725909</t>
  </si>
  <si>
    <t>ΚΟΛΛΙΑ</t>
  </si>
  <si>
    <t>ΕΜΜΑΝΟΥΕΛΑ</t>
  </si>
  <si>
    <t>ΣΠΥΡΟΣ</t>
  </si>
  <si>
    <t>ΑΚ358366</t>
  </si>
  <si>
    <t>789,8</t>
  </si>
  <si>
    <t>1264,8</t>
  </si>
  <si>
    <t>ΔΟΝΤΑΚΗ</t>
  </si>
  <si>
    <t>ΑΑ050641</t>
  </si>
  <si>
    <t>1262,7</t>
  </si>
  <si>
    <t>ΠΑΠΑΔΟΠΟΥΛΟΣ</t>
  </si>
  <si>
    <t>ΑΛΚΙΒΙΑΔΗΣ</t>
  </si>
  <si>
    <t>ΑΜ124278</t>
  </si>
  <si>
    <t>643,5</t>
  </si>
  <si>
    <t>1261,5</t>
  </si>
  <si>
    <t>ΖΕΡΒΟΥ</t>
  </si>
  <si>
    <t>ΕΛΕΥΘΕΡΙΑ</t>
  </si>
  <si>
    <t>Σ859493</t>
  </si>
  <si>
    <t>837,1</t>
  </si>
  <si>
    <t>1247,1</t>
  </si>
  <si>
    <t>ΚΟΝΤΟΣ</t>
  </si>
  <si>
    <t>ΑΕ253594</t>
  </si>
  <si>
    <t>662,2</t>
  </si>
  <si>
    <t>1244,2</t>
  </si>
  <si>
    <t>ΦΛΙΑΚΟΣ</t>
  </si>
  <si>
    <t>ΑΑ018634</t>
  </si>
  <si>
    <t>889,9</t>
  </si>
  <si>
    <t>1239,9</t>
  </si>
  <si>
    <t>ΜΑΝΙΑΤΗΣ</t>
  </si>
  <si>
    <t>Χ137410</t>
  </si>
  <si>
    <t>749,1</t>
  </si>
  <si>
    <t>1238,1</t>
  </si>
  <si>
    <t>ΣΠΙΝΟΥ</t>
  </si>
  <si>
    <t>ΧΡΥΣΟΥΛΑ</t>
  </si>
  <si>
    <t>Χ718497</t>
  </si>
  <si>
    <t>ΣΠΕΝΔΟΣ</t>
  </si>
  <si>
    <t>ΑΚ663555</t>
  </si>
  <si>
    <t>705,1</t>
  </si>
  <si>
    <t>1234,1</t>
  </si>
  <si>
    <t>ΓΙΑΝΝΟΥΛΑ</t>
  </si>
  <si>
    <t>ΑΖ219688</t>
  </si>
  <si>
    <t>772,2</t>
  </si>
  <si>
    <t>1227,2</t>
  </si>
  <si>
    <t>ΝΤΕΛΕΔΗΜΟΥ</t>
  </si>
  <si>
    <t>ΑΙ308292</t>
  </si>
  <si>
    <t>695,2</t>
  </si>
  <si>
    <t>1226,2</t>
  </si>
  <si>
    <t>ΝΕΖΗ</t>
  </si>
  <si>
    <t>ΦΩΤΕΙΝΗ</t>
  </si>
  <si>
    <t>ΑΒ398062</t>
  </si>
  <si>
    <t>ΝΙΦΟΡΟΥ</t>
  </si>
  <si>
    <t>ΜΑΛΑΜΑΤΕΝΙΑ</t>
  </si>
  <si>
    <t>Ρ489699</t>
  </si>
  <si>
    <t>ΓΕΩΡΓΟΠΟΥΛΟΥ</t>
  </si>
  <si>
    <t>ΑΗ803508</t>
  </si>
  <si>
    <t>ΣΟΦΟΥ</t>
  </si>
  <si>
    <t>ΑΙ783200</t>
  </si>
  <si>
    <t>696,3</t>
  </si>
  <si>
    <t>1216,3</t>
  </si>
  <si>
    <t>ΣΟΥΚΟΥΛΗ</t>
  </si>
  <si>
    <t>ΔΗΜΗΤΡΗΣ</t>
  </si>
  <si>
    <t>ΑΒ081303</t>
  </si>
  <si>
    <t>708,4</t>
  </si>
  <si>
    <t>1214,4</t>
  </si>
  <si>
    <t>ΚΟΥΡΟΠΟΥΛΟΥ</t>
  </si>
  <si>
    <t>ΜΑΡΓΑΡ</t>
  </si>
  <si>
    <t>ΑΒ951187</t>
  </si>
  <si>
    <t>ΑΖ272871</t>
  </si>
  <si>
    <t>720,5</t>
  </si>
  <si>
    <t>1209,5</t>
  </si>
  <si>
    <t>ΚΟΛΤΣΙΚΟΓΛΟΥ</t>
  </si>
  <si>
    <t>Χ355643</t>
  </si>
  <si>
    <t>ΚΩΣΤΟΠΟΥΛΟΥ</t>
  </si>
  <si>
    <t>ΑΙ141676</t>
  </si>
  <si>
    <t>752,4</t>
  </si>
  <si>
    <t>1203,4</t>
  </si>
  <si>
    <t>ΔΕΡΜΕΝΤΖΟΓΛΟΥ</t>
  </si>
  <si>
    <t>ΑΗ164763</t>
  </si>
  <si>
    <t>688,6</t>
  </si>
  <si>
    <t>1197,6</t>
  </si>
  <si>
    <t>ΣΑΛΑΜΟΥΡΑΣ</t>
  </si>
  <si>
    <t>ΣΕΡΑΦΕΙΜ</t>
  </si>
  <si>
    <t>ΒΛΑΣΙΟΣ</t>
  </si>
  <si>
    <t>ΑΚ330926</t>
  </si>
  <si>
    <t>723,8</t>
  </si>
  <si>
    <t>1196,8</t>
  </si>
  <si>
    <t>ΤΖΗΚΑΛΙΟΥ</t>
  </si>
  <si>
    <t>ΣΟΥΛΤΑΝΑ</t>
  </si>
  <si>
    <t>ΑΙ333904</t>
  </si>
  <si>
    <t>ΓΚΕΒΟΡΚΙΑΝ</t>
  </si>
  <si>
    <t>ΣΑΜΒΕΛ</t>
  </si>
  <si>
    <t>Χ439289</t>
  </si>
  <si>
    <t>848,1</t>
  </si>
  <si>
    <t>1190,1</t>
  </si>
  <si>
    <t>ΚΑΡΤΕΡΟΛΙΩΤΗ</t>
  </si>
  <si>
    <t>ΑΖ232044</t>
  </si>
  <si>
    <t>850,3</t>
  </si>
  <si>
    <t>1188,3</t>
  </si>
  <si>
    <t>ΔΡΑΓΩΓΙΑ</t>
  </si>
  <si>
    <t>Χ892088</t>
  </si>
  <si>
    <t>842,6</t>
  </si>
  <si>
    <t>1166,6</t>
  </si>
  <si>
    <t>ΜΙΧΕΛΙΟΥΔΑΚΗ</t>
  </si>
  <si>
    <t>ΕΜΜΑΝΟΥΗΛ</t>
  </si>
  <si>
    <t>ΑΕ471369</t>
  </si>
  <si>
    <t>ΚΟΥΙΜΤΖΗ</t>
  </si>
  <si>
    <t>ΑΙ680417</t>
  </si>
  <si>
    <t>ΚΕΡΑΜΙΔΑ</t>
  </si>
  <si>
    <t>ΘΕΟΔΩΡΑ</t>
  </si>
  <si>
    <t>ΘΕΟΔΩΡΟΣ</t>
  </si>
  <si>
    <t>Σ906431</t>
  </si>
  <si>
    <t>1164,3</t>
  </si>
  <si>
    <t>ΒΙΖΟΥ</t>
  </si>
  <si>
    <t>ΓΕΩΡΓΙΑ</t>
  </si>
  <si>
    <t>ΑΖ369733</t>
  </si>
  <si>
    <t>822,8</t>
  </si>
  <si>
    <t>1160,8</t>
  </si>
  <si>
    <t>ΑΜΕΡΙΚΑΝΗ</t>
  </si>
  <si>
    <t>ΘΕΟΦΑΝΗΣ</t>
  </si>
  <si>
    <t>ΑΖ227498</t>
  </si>
  <si>
    <t>855,8</t>
  </si>
  <si>
    <t>1155,8</t>
  </si>
  <si>
    <t>ΑΜΠΑΤΖΗΣ</t>
  </si>
  <si>
    <t>Χ537474</t>
  </si>
  <si>
    <t>699,6</t>
  </si>
  <si>
    <t>1137,6</t>
  </si>
  <si>
    <t>ΤΣΟΥΡΗΣ</t>
  </si>
  <si>
    <t>ΑΕ727452</t>
  </si>
  <si>
    <t>ΦΑΜΕΛΛΟΥ</t>
  </si>
  <si>
    <t>ΑΙ770583</t>
  </si>
  <si>
    <t>719,4</t>
  </si>
  <si>
    <t>1130,4</t>
  </si>
  <si>
    <t>ΚΗΡΥΚΟΥ</t>
  </si>
  <si>
    <t>ΑΚ342435</t>
  </si>
  <si>
    <t>739,2</t>
  </si>
  <si>
    <t>1119,2</t>
  </si>
  <si>
    <t>ΕΥΣΤΑΘΙΑΔΟΥ</t>
  </si>
  <si>
    <t>ΤΑΤΙΑΝΑ</t>
  </si>
  <si>
    <t>Χ768233</t>
  </si>
  <si>
    <t>862,4</t>
  </si>
  <si>
    <t>1118,4</t>
  </si>
  <si>
    <t>ΜΠΑΛΛΑ</t>
  </si>
  <si>
    <t>ΧΑΡΑ</t>
  </si>
  <si>
    <t>ΑΚ021818</t>
  </si>
  <si>
    <t>733,7</t>
  </si>
  <si>
    <t>1113,7</t>
  </si>
  <si>
    <t>ΤΣΙΓΚΡΗ</t>
  </si>
  <si>
    <t>ΜΑΡΙΝΑ</t>
  </si>
  <si>
    <t>Φ055647</t>
  </si>
  <si>
    <t>1112,5</t>
  </si>
  <si>
    <t>ΚΟΛΕΡΗΣ</t>
  </si>
  <si>
    <t>Σ253850</t>
  </si>
  <si>
    <t>ΜΠΟΥΖΑ</t>
  </si>
  <si>
    <t>ΑΒ482378</t>
  </si>
  <si>
    <t>ΔΡΑΚΑΚΗΣ</t>
  </si>
  <si>
    <t>ΜΙΧΑΛΗΣ</t>
  </si>
  <si>
    <t>ΑΜ382405</t>
  </si>
  <si>
    <t>873,4</t>
  </si>
  <si>
    <t>1103,4</t>
  </si>
  <si>
    <t>ΘΗΒΑΙΟΥ</t>
  </si>
  <si>
    <t>ΑΝ270955</t>
  </si>
  <si>
    <t>1093,3</t>
  </si>
  <si>
    <t>ΚΑΤΣΑΔΟΥΡΑΣ</t>
  </si>
  <si>
    <t>Χ983489</t>
  </si>
  <si>
    <t>ΣΕΝΗ</t>
  </si>
  <si>
    <t>ΑΕ256331</t>
  </si>
  <si>
    <t>1086,2</t>
  </si>
  <si>
    <t>ΣΟΥΛΟΥΤΑΣ</t>
  </si>
  <si>
    <t>ΛΟΥΚΑΣ</t>
  </si>
  <si>
    <t>ΑΖ536150</t>
  </si>
  <si>
    <t>740,3</t>
  </si>
  <si>
    <t>1085,3</t>
  </si>
  <si>
    <t>ΙΩΑΝΝΟΥ</t>
  </si>
  <si>
    <t>ΕΥΤΥΧΙΑ</t>
  </si>
  <si>
    <t>Χ360092</t>
  </si>
  <si>
    <t>783,2</t>
  </si>
  <si>
    <t>1083,2</t>
  </si>
  <si>
    <t>ΓΚΕΣΟΥ</t>
  </si>
  <si>
    <t>ΑΗ311685</t>
  </si>
  <si>
    <t>1081,3</t>
  </si>
  <si>
    <t>ΚΟΡΔΩΝΗ</t>
  </si>
  <si>
    <t>ΜΑΝΘΑ-ΧΑΡΙΚΛΕΙΑ</t>
  </si>
  <si>
    <t>Χ775974</t>
  </si>
  <si>
    <t>1068,4</t>
  </si>
  <si>
    <t>ΛΑΠΑΤΩΝΗ</t>
  </si>
  <si>
    <t>ΑΕ113334</t>
  </si>
  <si>
    <t>1068,1</t>
  </si>
  <si>
    <t>ΠΑΠΑΜΙΧΑΛΗΣ</t>
  </si>
  <si>
    <t>ΕΥΣΤΡΑΤΙΟΣ</t>
  </si>
  <si>
    <t>ΑΙ517500</t>
  </si>
  <si>
    <t>700,7</t>
  </si>
  <si>
    <t>1067,7</t>
  </si>
  <si>
    <t>ΣΤΕΦΑΝΙΔΗΣ</t>
  </si>
  <si>
    <t>ΑΑ412944</t>
  </si>
  <si>
    <t>754,6</t>
  </si>
  <si>
    <t>1066,6</t>
  </si>
  <si>
    <t>ΚΟΛΥΔΑ</t>
  </si>
  <si>
    <t>ΑΝΝΑ - ΜΑΡΙΑ</t>
  </si>
  <si>
    <t>ΑΝΤΩΝΗΣ</t>
  </si>
  <si>
    <t>ΑΗ756934</t>
  </si>
  <si>
    <t>ΜΙΣΕΜΙΚΕ</t>
  </si>
  <si>
    <t>ΚΛΕΟΝΙΚΗ</t>
  </si>
  <si>
    <t>ΣΤΑΜΑΤΙΟΣ</t>
  </si>
  <si>
    <t>ΑΑ499675</t>
  </si>
  <si>
    <t>1049,7</t>
  </si>
  <si>
    <t>ΣΟΥΚΟΥΛΗΣ</t>
  </si>
  <si>
    <t>Φ282185</t>
  </si>
  <si>
    <t>1023,3</t>
  </si>
  <si>
    <t>ΒΛΑΣΙΑ</t>
  </si>
  <si>
    <t>ΛΑΜΠΡΟΣ</t>
  </si>
  <si>
    <t>ΑΙ237031</t>
  </si>
  <si>
    <t>779,9</t>
  </si>
  <si>
    <t>1019,9</t>
  </si>
  <si>
    <t>ΑΓΓΕΛΗΣ</t>
  </si>
  <si>
    <t>ΑΓΓΕΛΟΣ</t>
  </si>
  <si>
    <t>Χ982853</t>
  </si>
  <si>
    <t>765,6</t>
  </si>
  <si>
    <t>1019,6</t>
  </si>
  <si>
    <t>ΜΥΣΤΑΚΙΔΗΣ</t>
  </si>
  <si>
    <t>ΑΑ018439</t>
  </si>
  <si>
    <t>1018,5</t>
  </si>
  <si>
    <t>ΜΠΑΜΠΙΟΝΙΤΑΚΗ</t>
  </si>
  <si>
    <t>ΑΗ464722</t>
  </si>
  <si>
    <t>678,7</t>
  </si>
  <si>
    <t>1016,7</t>
  </si>
  <si>
    <t>ΖΙΑΚΚΑ</t>
  </si>
  <si>
    <t>ΕΛΕΥΘ</t>
  </si>
  <si>
    <t>ΑΚ077319</t>
  </si>
  <si>
    <t>1012,2</t>
  </si>
  <si>
    <t>ΣΔΗΡΟΣ</t>
  </si>
  <si>
    <t>ΑΗ252530</t>
  </si>
  <si>
    <t>807,4</t>
  </si>
  <si>
    <t>1005,4</t>
  </si>
  <si>
    <t>ΚΟΡΟΒΗΛΟΣ</t>
  </si>
  <si>
    <t>Φ280842</t>
  </si>
  <si>
    <t>683,1</t>
  </si>
  <si>
    <t>1005,1</t>
  </si>
  <si>
    <t>ΚΟΥΤΣΟΥΠΙΑ</t>
  </si>
  <si>
    <t>ΖΩΗ</t>
  </si>
  <si>
    <t>ΑΕ245705</t>
  </si>
  <si>
    <t>1001,3</t>
  </si>
  <si>
    <t>ΣΙΝΔΡΟΥ</t>
  </si>
  <si>
    <t>Φ014340</t>
  </si>
  <si>
    <t>996,7</t>
  </si>
  <si>
    <t>ΖΥΓΑΝΙΔΗ</t>
  </si>
  <si>
    <t>ΚΟΣΜΑΣ</t>
  </si>
  <si>
    <t>Χ643222</t>
  </si>
  <si>
    <t>743,6</t>
  </si>
  <si>
    <t>995,6</t>
  </si>
  <si>
    <t>ΒΥΡΛΑ</t>
  </si>
  <si>
    <t>ΔΗΜΗΤΡΑ ΔΑΝΑΗ</t>
  </si>
  <si>
    <t>ΑΑ415842</t>
  </si>
  <si>
    <t>ΓΚΟΡΙΤΣΑΣ</t>
  </si>
  <si>
    <t>Χ792995</t>
  </si>
  <si>
    <t>ΧΡΙΣΤΟΠΟΥΛΟΣ</t>
  </si>
  <si>
    <t>ΑΑ315317</t>
  </si>
  <si>
    <t>989,2</t>
  </si>
  <si>
    <t>ΧΑΤΝΑΚΗ</t>
  </si>
  <si>
    <t>ΜΕΛΙΝΑ</t>
  </si>
  <si>
    <t>Χ783454</t>
  </si>
  <si>
    <t>967,9</t>
  </si>
  <si>
    <t>ΚΟΝΙΔΑΡΗΣ</t>
  </si>
  <si>
    <t>ΕΥΣΤΑΘΙΟΣ</t>
  </si>
  <si>
    <t>ΑΗ009774</t>
  </si>
  <si>
    <t>959,3</t>
  </si>
  <si>
    <t>ΣΙΑΚΑΜΠΕΝΗ</t>
  </si>
  <si>
    <t>ΦΡΕΙΔΕΡΙΚΗ</t>
  </si>
  <si>
    <t>ΑΝ247543</t>
  </si>
  <si>
    <t>830,5</t>
  </si>
  <si>
    <t>956,5</t>
  </si>
  <si>
    <t>ΣΑΚΟΓΛΟΥ</t>
  </si>
  <si>
    <t>ΑΕ814544</t>
  </si>
  <si>
    <t>936,8</t>
  </si>
  <si>
    <t>ΦΛΕΒΟΤΟΜΟΣ</t>
  </si>
  <si>
    <t>ΑΑ103071</t>
  </si>
  <si>
    <t>669,9</t>
  </si>
  <si>
    <t>928,9</t>
  </si>
  <si>
    <t>ΒΑΛΕΡΑΣ</t>
  </si>
  <si>
    <t>ΘΕΟΧΑΡΗΣ</t>
  </si>
  <si>
    <t>ΑΑ843018</t>
  </si>
  <si>
    <t>788,7</t>
  </si>
  <si>
    <t>923,7</t>
  </si>
  <si>
    <t>ΚΑΜΑΚΑΡΗ</t>
  </si>
  <si>
    <t>Χ706790</t>
  </si>
  <si>
    <t>922,7</t>
  </si>
  <si>
    <t>ΠΟΛΙΤΟΥ</t>
  </si>
  <si>
    <t>ΑΚ766528</t>
  </si>
  <si>
    <t>839,3</t>
  </si>
  <si>
    <t>909,3</t>
  </si>
  <si>
    <t>ΚΑΜΕΝΙΤΣΑΣ</t>
  </si>
  <si>
    <t>Τ934317</t>
  </si>
  <si>
    <t>832,7</t>
  </si>
  <si>
    <t>902,7</t>
  </si>
  <si>
    <t>ΑΘΑΝΑΣΟΠΟΥΛΟΥ</t>
  </si>
  <si>
    <t>ΑΚ957269</t>
  </si>
  <si>
    <t>661,1</t>
  </si>
  <si>
    <t>891,1</t>
  </si>
  <si>
    <t>ΑΝΤΩΝΟΠΟΥΛΟΥ</t>
  </si>
  <si>
    <t>Χ396102</t>
  </si>
  <si>
    <t>820,6</t>
  </si>
  <si>
    <t>890,6</t>
  </si>
  <si>
    <t>ΔΗΜΗΤΡΙΑΔΗ</t>
  </si>
  <si>
    <t>ΑΣΠΑΣΙΑ</t>
  </si>
  <si>
    <t>ΛΑΖΑΡΟΣ</t>
  </si>
  <si>
    <t>ΑΕ530370</t>
  </si>
  <si>
    <t>784,3</t>
  </si>
  <si>
    <t>862,3</t>
  </si>
  <si>
    <t>ΒΑΣΙΛΕΙΟΥ</t>
  </si>
  <si>
    <t>ΑΡΕΤΗ</t>
  </si>
  <si>
    <t>Σ890174</t>
  </si>
  <si>
    <t>787,6</t>
  </si>
  <si>
    <t>859,6</t>
  </si>
  <si>
    <t>ΜΟΥΖΑΚΗ</t>
  </si>
  <si>
    <t>ΔΙΟΝΥΣΙΑ</t>
  </si>
  <si>
    <t>ΑΜ809971</t>
  </si>
  <si>
    <t>676,5</t>
  </si>
  <si>
    <t>859,5</t>
  </si>
  <si>
    <t>ΜΑΚΑΡΟΥΝΗΣ</t>
  </si>
  <si>
    <t>ΑΙ667308</t>
  </si>
  <si>
    <t>854,3</t>
  </si>
  <si>
    <t>ΒΑΡΕΛΑ</t>
  </si>
  <si>
    <t>ΓΛΥΚΕΡΙΑ</t>
  </si>
  <si>
    <t>Τ380348</t>
  </si>
  <si>
    <t>852,6</t>
  </si>
  <si>
    <t>ΓΕΩΡΓΙΑΔΟΥ</t>
  </si>
  <si>
    <t>ΑΛΕΞΙΟΣ</t>
  </si>
  <si>
    <t>ΑΕ644676</t>
  </si>
  <si>
    <t>ΤΑΣΟΛΑΜΠΡΟΥ</t>
  </si>
  <si>
    <t>ΔΗΜΗΤΡΑ</t>
  </si>
  <si>
    <t>ΑΕ250146</t>
  </si>
  <si>
    <t>774,4</t>
  </si>
  <si>
    <t>824,4</t>
  </si>
  <si>
    <t>ΛΑΔΙΑ</t>
  </si>
  <si>
    <t>ΑΒ089798</t>
  </si>
  <si>
    <t>822,7</t>
  </si>
  <si>
    <t>ΣΠΑΤΙΩΤΗΣ</t>
  </si>
  <si>
    <t>ΑΙ102526</t>
  </si>
  <si>
    <t>821,4</t>
  </si>
  <si>
    <t>Χ844999</t>
  </si>
  <si>
    <t>753,5</t>
  </si>
  <si>
    <t>803,5</t>
  </si>
  <si>
    <t>ΑΝΔΡΟΥΤΣΟΠΟΥΛΟΥ</t>
  </si>
  <si>
    <t>ΑΙ212398</t>
  </si>
  <si>
    <t>684,2</t>
  </si>
  <si>
    <t>782,2</t>
  </si>
  <si>
    <t>ΠΑΝΤΑΖΟΠΟΥΛΟΣ</t>
  </si>
  <si>
    <t>ΑΚ424062</t>
  </si>
  <si>
    <t>781,7</t>
  </si>
  <si>
    <t>ΠΑΡΧΑΣ</t>
  </si>
  <si>
    <t>Φ138149</t>
  </si>
  <si>
    <t>777,2</t>
  </si>
  <si>
    <t>ΤΡΥΠΑΣ</t>
  </si>
  <si>
    <t>ΠΑΡΑΣΚΕΥΑΣ</t>
  </si>
  <si>
    <t>ΑΙ762768</t>
  </si>
  <si>
    <t>746,9</t>
  </si>
  <si>
    <t>776,9</t>
  </si>
  <si>
    <t>ΠΙΠΙΝΗ</t>
  </si>
  <si>
    <t>ΑΒ397406</t>
  </si>
  <si>
    <t>716,1</t>
  </si>
  <si>
    <t>766,1</t>
  </si>
  <si>
    <t>ΧΑΣΙΡΙΔΟΥ</t>
  </si>
  <si>
    <t>ΤΕΙΜΙΝΕ</t>
  </si>
  <si>
    <t>ΔΑΥΙΔ</t>
  </si>
  <si>
    <t>ΑΚ921356</t>
  </si>
  <si>
    <t>721,6</t>
  </si>
  <si>
    <t>751,6</t>
  </si>
  <si>
    <t>ΤΣΑΡΑΝΤΑΝΗ</t>
  </si>
  <si>
    <t>Χ305142</t>
  </si>
  <si>
    <t>750,5</t>
  </si>
  <si>
    <t>ΛΙΜΕ</t>
  </si>
  <si>
    <t>ΒΙΟΣΑΝΑ</t>
  </si>
  <si>
    <t>ΛΕΟΝΑΡΝΤ</t>
  </si>
  <si>
    <t>ΑΚ509240</t>
  </si>
  <si>
    <t>718,3</t>
  </si>
  <si>
    <t>748,3</t>
  </si>
  <si>
    <t>ΧΡΟΝΗ</t>
  </si>
  <si>
    <t>ΜΑΛΑΜΑ</t>
  </si>
  <si>
    <t>ΑΗ652592</t>
  </si>
  <si>
    <t>ΤΣΕΛΙΟΣ</t>
  </si>
  <si>
    <t>ΓΡΗΓΟΡΙΟΣ</t>
  </si>
  <si>
    <t>Χ876054</t>
  </si>
  <si>
    <t>ΚΟΛΕΣΗ</t>
  </si>
  <si>
    <t>ΦΙΟΝΑ</t>
  </si>
  <si>
    <t>ΑΜ131345</t>
  </si>
  <si>
    <t>740,8</t>
  </si>
  <si>
    <t>ΓΑΡΟΥΦΗ</t>
  </si>
  <si>
    <t>ΚΩΝΣΤΑΝΤΙΝΙΑ</t>
  </si>
  <si>
    <t>ΑΜ100267</t>
  </si>
  <si>
    <t>ΘΕΟΔΩΡΟΥ</t>
  </si>
  <si>
    <t>ΑΒ833367</t>
  </si>
  <si>
    <t>680,9</t>
  </si>
  <si>
    <t>731,9</t>
  </si>
  <si>
    <t>ΣΙΑΦΑΚΑ</t>
  </si>
  <si>
    <t>ΑΚ331842</t>
  </si>
  <si>
    <t>727,1</t>
  </si>
  <si>
    <t>ΑΡΑΜΠΑΤΖΗΣ</t>
  </si>
  <si>
    <t>ΑΑ477677</t>
  </si>
  <si>
    <t>623,7</t>
  </si>
  <si>
    <t>683,7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</si>
  <si>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</si>
  <si>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</si>
  <si>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</si>
  <si>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</si>
  <si>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</si>
  <si>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</si>
  <si>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</si>
  <si>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</si>
  <si>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</si>
  <si>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</si>
  <si>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</si>
  <si>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</si>
  <si>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</si>
  <si>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</si>
  <si>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15:ΑΡΙΘΜΟΣ ΜΗΝΩΝ ΕΜΠΕΙΡΙΑΣ</t>
  </si>
  <si>
    <t>16:ΜΟΝΑΔΕΣ ΓΙΑ ΤΗΝ ΕΜΠΕΙΡΙΑ</t>
  </si>
  <si>
    <t>17:ΚΩΔΙΚΟΣ ΕΝΤΟΠΙΟΤΗΤΑΣ</t>
  </si>
  <si>
    <t>18:ΚΩΔ. ΘΕΣΗΣ ΓΙΑ ΤΗΝ ΕΝΤΟΠΙΟΤΗΤΑ</t>
  </si>
  <si>
    <t>19:ΠΟΛΥΤΕΚΝΟΣ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</si>
</sst>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99"/>
  <sheetViews>
    <sheetView tabSelected="1" workbookViewId="0"/>
  </sheetViews>
  <sheetFormatPr defaultRowHeight="15" x14ac:dyDescent="0.25"/>
  <sheetData>
    <row r="1" spans="1:27" x14ac:dyDescent="0.25">
      <c r="A1" t="s">
        <v>0</v>
      </c>
    </row>
    <row r="2" spans="1:27" x14ac:dyDescent="0.25">
      <c r="A2" t="s">
        <v>1</v>
      </c>
    </row>
    <row r="3" spans="1:27" x14ac:dyDescent="0.25">
      <c r="A3" t="s">
        <v>2</v>
      </c>
    </row>
    <row r="4" spans="1:27" x14ac:dyDescent="0.25">
      <c r="A4" t="s">
        <v>3</v>
      </c>
    </row>
    <row r="5" spans="1:27" x14ac:dyDescent="0.25">
      <c r="A5" t="s">
        <v>4</v>
      </c>
    </row>
    <row r="7" spans="1:27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 t="s">
        <v>12</v>
      </c>
    </row>
    <row r="8" spans="1:27" x14ac:dyDescent="0.25">
      <c r="A8">
        <v>1</v>
      </c>
      <c r="B8">
        <v>56</v>
      </c>
      <c r="C8" t="s">
        <v>13</v>
      </c>
      <c r="D8" t="s">
        <v>14</v>
      </c>
      <c r="E8" t="s">
        <v>15</v>
      </c>
      <c r="F8" t="s">
        <v>16</v>
      </c>
      <c r="G8" t="str">
        <f>"00010687"</f>
        <v>00010687</v>
      </c>
      <c r="H8">
        <v>957</v>
      </c>
      <c r="I8">
        <v>0</v>
      </c>
      <c r="J8">
        <v>400</v>
      </c>
      <c r="K8">
        <v>0</v>
      </c>
      <c r="L8">
        <v>200</v>
      </c>
      <c r="M8">
        <v>0</v>
      </c>
      <c r="N8">
        <v>70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8</v>
      </c>
      <c r="W8">
        <v>56</v>
      </c>
      <c r="X8">
        <v>0</v>
      </c>
      <c r="Z8">
        <v>0</v>
      </c>
      <c r="AA8">
        <v>1683</v>
      </c>
    </row>
    <row r="9" spans="1:27" x14ac:dyDescent="0.25">
      <c r="H9" t="s">
        <v>17</v>
      </c>
    </row>
    <row r="10" spans="1:27" x14ac:dyDescent="0.25">
      <c r="A10">
        <v>2</v>
      </c>
      <c r="B10">
        <v>646</v>
      </c>
      <c r="C10" t="s">
        <v>18</v>
      </c>
      <c r="D10" t="s">
        <v>19</v>
      </c>
      <c r="E10" t="s">
        <v>20</v>
      </c>
      <c r="F10">
        <v>81697</v>
      </c>
      <c r="G10" t="str">
        <f>"201405001278"</f>
        <v>201405001278</v>
      </c>
      <c r="H10" t="s">
        <v>21</v>
      </c>
      <c r="I10">
        <v>150</v>
      </c>
      <c r="J10">
        <v>0</v>
      </c>
      <c r="K10">
        <v>0</v>
      </c>
      <c r="L10">
        <v>260</v>
      </c>
      <c r="M10">
        <v>0</v>
      </c>
      <c r="N10">
        <v>70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43</v>
      </c>
      <c r="W10">
        <v>301</v>
      </c>
      <c r="X10">
        <v>0</v>
      </c>
      <c r="Z10">
        <v>0</v>
      </c>
      <c r="AA10" t="s">
        <v>22</v>
      </c>
    </row>
    <row r="11" spans="1:27" x14ac:dyDescent="0.25">
      <c r="H11" t="s">
        <v>17</v>
      </c>
    </row>
    <row r="12" spans="1:27" x14ac:dyDescent="0.25">
      <c r="A12">
        <v>3</v>
      </c>
      <c r="B12">
        <v>145</v>
      </c>
      <c r="C12" t="s">
        <v>23</v>
      </c>
      <c r="D12" t="s">
        <v>24</v>
      </c>
      <c r="E12" t="s">
        <v>25</v>
      </c>
      <c r="F12" t="s">
        <v>26</v>
      </c>
      <c r="G12" t="str">
        <f>"201402002756"</f>
        <v>201402002756</v>
      </c>
      <c r="H12" t="s">
        <v>27</v>
      </c>
      <c r="I12">
        <v>150</v>
      </c>
      <c r="J12">
        <v>0</v>
      </c>
      <c r="K12">
        <v>0</v>
      </c>
      <c r="L12">
        <v>200</v>
      </c>
      <c r="M12">
        <v>0</v>
      </c>
      <c r="N12">
        <v>70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36</v>
      </c>
      <c r="W12">
        <v>252</v>
      </c>
      <c r="X12">
        <v>0</v>
      </c>
      <c r="Z12">
        <v>0</v>
      </c>
      <c r="AA12" t="s">
        <v>28</v>
      </c>
    </row>
    <row r="13" spans="1:27" x14ac:dyDescent="0.25">
      <c r="H13" t="s">
        <v>29</v>
      </c>
    </row>
    <row r="14" spans="1:27" x14ac:dyDescent="0.25">
      <c r="A14">
        <v>4</v>
      </c>
      <c r="B14">
        <v>34</v>
      </c>
      <c r="C14" t="s">
        <v>30</v>
      </c>
      <c r="D14" t="s">
        <v>31</v>
      </c>
      <c r="E14" t="s">
        <v>32</v>
      </c>
      <c r="F14" t="s">
        <v>33</v>
      </c>
      <c r="G14" t="str">
        <f>"00006181"</f>
        <v>00006181</v>
      </c>
      <c r="H14">
        <v>748</v>
      </c>
      <c r="I14">
        <v>0</v>
      </c>
      <c r="J14">
        <v>0</v>
      </c>
      <c r="K14">
        <v>0</v>
      </c>
      <c r="L14">
        <v>200</v>
      </c>
      <c r="M14">
        <v>0</v>
      </c>
      <c r="N14">
        <v>70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76</v>
      </c>
      <c r="W14">
        <v>532</v>
      </c>
      <c r="X14">
        <v>0</v>
      </c>
      <c r="Z14">
        <v>0</v>
      </c>
      <c r="AA14">
        <v>1550</v>
      </c>
    </row>
    <row r="15" spans="1:27" x14ac:dyDescent="0.25">
      <c r="H15" t="s">
        <v>29</v>
      </c>
    </row>
    <row r="16" spans="1:27" x14ac:dyDescent="0.25">
      <c r="A16">
        <v>5</v>
      </c>
      <c r="B16">
        <v>614</v>
      </c>
      <c r="C16" t="s">
        <v>34</v>
      </c>
      <c r="D16" t="s">
        <v>35</v>
      </c>
      <c r="E16" t="s">
        <v>36</v>
      </c>
      <c r="F16" t="s">
        <v>37</v>
      </c>
      <c r="G16" t="str">
        <f>"201406013334"</f>
        <v>201406013334</v>
      </c>
      <c r="H16">
        <v>935</v>
      </c>
      <c r="I16">
        <v>0</v>
      </c>
      <c r="J16">
        <v>0</v>
      </c>
      <c r="K16">
        <v>0</v>
      </c>
      <c r="L16">
        <v>260</v>
      </c>
      <c r="M16">
        <v>0</v>
      </c>
      <c r="N16">
        <v>50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42</v>
      </c>
      <c r="W16">
        <v>294</v>
      </c>
      <c r="X16">
        <v>0</v>
      </c>
      <c r="Z16">
        <v>0</v>
      </c>
      <c r="AA16">
        <v>1539</v>
      </c>
    </row>
    <row r="17" spans="1:27" x14ac:dyDescent="0.25">
      <c r="H17" t="s">
        <v>17</v>
      </c>
    </row>
    <row r="18" spans="1:27" x14ac:dyDescent="0.25">
      <c r="A18">
        <v>6</v>
      </c>
      <c r="B18">
        <v>409</v>
      </c>
      <c r="C18" t="s">
        <v>38</v>
      </c>
      <c r="D18" t="s">
        <v>39</v>
      </c>
      <c r="E18" t="s">
        <v>40</v>
      </c>
      <c r="F18" t="s">
        <v>41</v>
      </c>
      <c r="G18" t="str">
        <f>"201406000977"</f>
        <v>201406000977</v>
      </c>
      <c r="H18" t="s">
        <v>42</v>
      </c>
      <c r="I18">
        <v>150</v>
      </c>
      <c r="J18">
        <v>0</v>
      </c>
      <c r="K18">
        <v>0</v>
      </c>
      <c r="L18">
        <v>200</v>
      </c>
      <c r="M18">
        <v>0</v>
      </c>
      <c r="N18">
        <v>50</v>
      </c>
      <c r="O18">
        <v>0</v>
      </c>
      <c r="P18">
        <v>0</v>
      </c>
      <c r="Q18">
        <v>0</v>
      </c>
      <c r="R18">
        <v>50</v>
      </c>
      <c r="S18">
        <v>0</v>
      </c>
      <c r="T18">
        <v>0</v>
      </c>
      <c r="U18">
        <v>0</v>
      </c>
      <c r="V18">
        <v>17</v>
      </c>
      <c r="W18">
        <v>119</v>
      </c>
      <c r="X18">
        <v>0</v>
      </c>
      <c r="Z18">
        <v>0</v>
      </c>
      <c r="AA18" t="s">
        <v>43</v>
      </c>
    </row>
    <row r="19" spans="1:27" x14ac:dyDescent="0.25">
      <c r="H19" t="s">
        <v>17</v>
      </c>
    </row>
    <row r="20" spans="1:27" x14ac:dyDescent="0.25">
      <c r="A20">
        <v>7</v>
      </c>
      <c r="B20">
        <v>685</v>
      </c>
      <c r="C20" t="s">
        <v>44</v>
      </c>
      <c r="D20" t="s">
        <v>45</v>
      </c>
      <c r="E20" t="s">
        <v>46</v>
      </c>
      <c r="F20" t="s">
        <v>47</v>
      </c>
      <c r="G20" t="str">
        <f>"200805000842"</f>
        <v>200805000842</v>
      </c>
      <c r="H20">
        <v>715</v>
      </c>
      <c r="I20">
        <v>0</v>
      </c>
      <c r="J20">
        <v>0</v>
      </c>
      <c r="K20">
        <v>0</v>
      </c>
      <c r="L20">
        <v>200</v>
      </c>
      <c r="M20">
        <v>0</v>
      </c>
      <c r="N20">
        <v>30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84</v>
      </c>
      <c r="W20">
        <v>588</v>
      </c>
      <c r="X20">
        <v>0</v>
      </c>
      <c r="Z20">
        <v>0</v>
      </c>
      <c r="AA20">
        <v>1533</v>
      </c>
    </row>
    <row r="21" spans="1:27" x14ac:dyDescent="0.25">
      <c r="H21">
        <v>601</v>
      </c>
    </row>
    <row r="22" spans="1:27" x14ac:dyDescent="0.25">
      <c r="A22">
        <v>8</v>
      </c>
      <c r="B22">
        <v>211</v>
      </c>
      <c r="C22" t="s">
        <v>48</v>
      </c>
      <c r="D22" t="s">
        <v>49</v>
      </c>
      <c r="E22" t="s">
        <v>50</v>
      </c>
      <c r="F22" t="s">
        <v>51</v>
      </c>
      <c r="G22" t="str">
        <f>"00163684"</f>
        <v>00163684</v>
      </c>
      <c r="H22" t="s">
        <v>52</v>
      </c>
      <c r="I22">
        <v>0</v>
      </c>
      <c r="J22">
        <v>0</v>
      </c>
      <c r="K22">
        <v>0</v>
      </c>
      <c r="L22">
        <v>200</v>
      </c>
      <c r="M22">
        <v>0</v>
      </c>
      <c r="N22">
        <v>30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84</v>
      </c>
      <c r="W22">
        <v>588</v>
      </c>
      <c r="X22">
        <v>0</v>
      </c>
      <c r="Z22">
        <v>0</v>
      </c>
      <c r="AA22" t="s">
        <v>53</v>
      </c>
    </row>
    <row r="23" spans="1:27" x14ac:dyDescent="0.25">
      <c r="H23">
        <v>601</v>
      </c>
    </row>
    <row r="24" spans="1:27" x14ac:dyDescent="0.25">
      <c r="A24">
        <v>9</v>
      </c>
      <c r="B24">
        <v>510</v>
      </c>
      <c r="C24" t="s">
        <v>54</v>
      </c>
      <c r="D24" t="s">
        <v>55</v>
      </c>
      <c r="E24" t="s">
        <v>56</v>
      </c>
      <c r="F24" t="s">
        <v>57</v>
      </c>
      <c r="G24" t="str">
        <f>"00005430"</f>
        <v>00005430</v>
      </c>
      <c r="H24">
        <v>781</v>
      </c>
      <c r="I24">
        <v>0</v>
      </c>
      <c r="J24">
        <v>0</v>
      </c>
      <c r="K24">
        <v>0</v>
      </c>
      <c r="L24">
        <v>200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77</v>
      </c>
      <c r="W24">
        <v>539</v>
      </c>
      <c r="X24">
        <v>0</v>
      </c>
      <c r="Z24">
        <v>0</v>
      </c>
      <c r="AA24">
        <v>1520</v>
      </c>
    </row>
    <row r="25" spans="1:27" x14ac:dyDescent="0.25">
      <c r="H25">
        <v>601</v>
      </c>
    </row>
    <row r="26" spans="1:27" x14ac:dyDescent="0.25">
      <c r="A26">
        <v>10</v>
      </c>
      <c r="B26">
        <v>259</v>
      </c>
      <c r="C26" t="s">
        <v>58</v>
      </c>
      <c r="D26" t="s">
        <v>59</v>
      </c>
      <c r="E26" t="s">
        <v>60</v>
      </c>
      <c r="F26" t="s">
        <v>61</v>
      </c>
      <c r="G26" t="str">
        <f>"201406004797"</f>
        <v>201406004797</v>
      </c>
      <c r="H26" t="s">
        <v>62</v>
      </c>
      <c r="I26">
        <v>0</v>
      </c>
      <c r="J26">
        <v>0</v>
      </c>
      <c r="K26">
        <v>0</v>
      </c>
      <c r="L26">
        <v>200</v>
      </c>
      <c r="M26">
        <v>0</v>
      </c>
      <c r="N26">
        <v>30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84</v>
      </c>
      <c r="W26">
        <v>588</v>
      </c>
      <c r="X26">
        <v>0</v>
      </c>
      <c r="Z26">
        <v>0</v>
      </c>
      <c r="AA26" t="s">
        <v>63</v>
      </c>
    </row>
    <row r="27" spans="1:27" x14ac:dyDescent="0.25">
      <c r="H27" t="s">
        <v>17</v>
      </c>
    </row>
    <row r="28" spans="1:27" x14ac:dyDescent="0.25">
      <c r="A28">
        <v>11</v>
      </c>
      <c r="B28">
        <v>326</v>
      </c>
      <c r="C28" t="s">
        <v>64</v>
      </c>
      <c r="D28" t="s">
        <v>65</v>
      </c>
      <c r="E28" t="s">
        <v>66</v>
      </c>
      <c r="F28" t="s">
        <v>67</v>
      </c>
      <c r="G28" t="str">
        <f>"201304002291"</f>
        <v>201304002291</v>
      </c>
      <c r="H28">
        <v>704</v>
      </c>
      <c r="I28">
        <v>150</v>
      </c>
      <c r="J28">
        <v>0</v>
      </c>
      <c r="K28">
        <v>0</v>
      </c>
      <c r="L28">
        <v>0</v>
      </c>
      <c r="M28">
        <v>0</v>
      </c>
      <c r="N28">
        <v>70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84</v>
      </c>
      <c r="W28">
        <v>588</v>
      </c>
      <c r="X28">
        <v>0</v>
      </c>
      <c r="Z28">
        <v>0</v>
      </c>
      <c r="AA28">
        <v>1512</v>
      </c>
    </row>
    <row r="29" spans="1:27" x14ac:dyDescent="0.25">
      <c r="H29" t="s">
        <v>29</v>
      </c>
    </row>
    <row r="30" spans="1:27" x14ac:dyDescent="0.25">
      <c r="A30">
        <v>12</v>
      </c>
      <c r="B30">
        <v>181</v>
      </c>
      <c r="C30" t="s">
        <v>68</v>
      </c>
      <c r="D30" t="s">
        <v>69</v>
      </c>
      <c r="E30" t="s">
        <v>35</v>
      </c>
      <c r="F30" t="s">
        <v>70</v>
      </c>
      <c r="G30" t="str">
        <f>"00182948"</f>
        <v>00182948</v>
      </c>
      <c r="H30">
        <v>693</v>
      </c>
      <c r="I30">
        <v>0</v>
      </c>
      <c r="J30">
        <v>0</v>
      </c>
      <c r="K30">
        <v>0</v>
      </c>
      <c r="L30">
        <v>200</v>
      </c>
      <c r="M30">
        <v>0</v>
      </c>
      <c r="N30">
        <v>30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84</v>
      </c>
      <c r="W30">
        <v>588</v>
      </c>
      <c r="X30">
        <v>0</v>
      </c>
      <c r="Z30">
        <v>0</v>
      </c>
      <c r="AA30">
        <v>1511</v>
      </c>
    </row>
    <row r="31" spans="1:27" x14ac:dyDescent="0.25">
      <c r="H31" t="s">
        <v>17</v>
      </c>
    </row>
    <row r="32" spans="1:27" x14ac:dyDescent="0.25">
      <c r="A32">
        <v>13</v>
      </c>
      <c r="B32">
        <v>605</v>
      </c>
      <c r="C32" t="s">
        <v>71</v>
      </c>
      <c r="D32" t="s">
        <v>72</v>
      </c>
      <c r="E32" t="s">
        <v>73</v>
      </c>
      <c r="F32" t="s">
        <v>74</v>
      </c>
      <c r="G32" t="str">
        <f>"200802011976"</f>
        <v>200802011976</v>
      </c>
      <c r="H32">
        <v>693</v>
      </c>
      <c r="I32">
        <v>0</v>
      </c>
      <c r="J32">
        <v>0</v>
      </c>
      <c r="K32">
        <v>0</v>
      </c>
      <c r="L32">
        <v>200</v>
      </c>
      <c r="M32">
        <v>0</v>
      </c>
      <c r="N32">
        <v>30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84</v>
      </c>
      <c r="W32">
        <v>588</v>
      </c>
      <c r="X32">
        <v>0</v>
      </c>
      <c r="Z32">
        <v>0</v>
      </c>
      <c r="AA32">
        <v>1511</v>
      </c>
    </row>
    <row r="33" spans="1:27" x14ac:dyDescent="0.25">
      <c r="H33">
        <v>601</v>
      </c>
    </row>
    <row r="34" spans="1:27" x14ac:dyDescent="0.25">
      <c r="A34">
        <v>14</v>
      </c>
      <c r="B34">
        <v>612</v>
      </c>
      <c r="C34" t="s">
        <v>75</v>
      </c>
      <c r="D34" t="s">
        <v>76</v>
      </c>
      <c r="E34" t="s">
        <v>77</v>
      </c>
      <c r="F34" t="s">
        <v>78</v>
      </c>
      <c r="G34" t="str">
        <f>"200901000563"</f>
        <v>200901000563</v>
      </c>
      <c r="H34" t="s">
        <v>79</v>
      </c>
      <c r="I34">
        <v>0</v>
      </c>
      <c r="J34">
        <v>0</v>
      </c>
      <c r="K34">
        <v>0</v>
      </c>
      <c r="L34">
        <v>200</v>
      </c>
      <c r="M34">
        <v>0</v>
      </c>
      <c r="N34">
        <v>30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84</v>
      </c>
      <c r="W34">
        <v>588</v>
      </c>
      <c r="X34">
        <v>0</v>
      </c>
      <c r="Z34">
        <v>0</v>
      </c>
      <c r="AA34" t="s">
        <v>80</v>
      </c>
    </row>
    <row r="35" spans="1:27" x14ac:dyDescent="0.25">
      <c r="H35" t="s">
        <v>17</v>
      </c>
    </row>
    <row r="36" spans="1:27" x14ac:dyDescent="0.25">
      <c r="A36">
        <v>15</v>
      </c>
      <c r="B36">
        <v>232</v>
      </c>
      <c r="C36" t="s">
        <v>81</v>
      </c>
      <c r="D36" t="s">
        <v>82</v>
      </c>
      <c r="E36" t="s">
        <v>46</v>
      </c>
      <c r="F36" t="s">
        <v>83</v>
      </c>
      <c r="G36" t="str">
        <f>"200911000461"</f>
        <v>200911000461</v>
      </c>
      <c r="H36" t="s">
        <v>84</v>
      </c>
      <c r="I36">
        <v>150</v>
      </c>
      <c r="J36">
        <v>0</v>
      </c>
      <c r="K36">
        <v>0</v>
      </c>
      <c r="L36">
        <v>200</v>
      </c>
      <c r="M36">
        <v>0</v>
      </c>
      <c r="N36">
        <v>70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34</v>
      </c>
      <c r="W36">
        <v>238</v>
      </c>
      <c r="X36">
        <v>0</v>
      </c>
      <c r="Z36">
        <v>0</v>
      </c>
      <c r="AA36" t="s">
        <v>85</v>
      </c>
    </row>
    <row r="37" spans="1:27" x14ac:dyDescent="0.25">
      <c r="H37" t="s">
        <v>17</v>
      </c>
    </row>
    <row r="38" spans="1:27" x14ac:dyDescent="0.25">
      <c r="A38">
        <v>16</v>
      </c>
      <c r="B38">
        <v>381</v>
      </c>
      <c r="C38" t="s">
        <v>86</v>
      </c>
      <c r="D38" t="s">
        <v>76</v>
      </c>
      <c r="E38" t="s">
        <v>87</v>
      </c>
      <c r="F38" t="s">
        <v>88</v>
      </c>
      <c r="G38" t="str">
        <f>"201406007000"</f>
        <v>201406007000</v>
      </c>
      <c r="H38" t="s">
        <v>89</v>
      </c>
      <c r="I38">
        <v>0</v>
      </c>
      <c r="J38">
        <v>0</v>
      </c>
      <c r="K38">
        <v>0</v>
      </c>
      <c r="L38">
        <v>200</v>
      </c>
      <c r="M38">
        <v>0</v>
      </c>
      <c r="N38">
        <v>50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84</v>
      </c>
      <c r="W38">
        <v>588</v>
      </c>
      <c r="X38">
        <v>0</v>
      </c>
      <c r="Z38">
        <v>0</v>
      </c>
      <c r="AA38" t="s">
        <v>90</v>
      </c>
    </row>
    <row r="39" spans="1:27" x14ac:dyDescent="0.25">
      <c r="H39" t="s">
        <v>29</v>
      </c>
    </row>
    <row r="40" spans="1:27" x14ac:dyDescent="0.25">
      <c r="A40">
        <v>17</v>
      </c>
      <c r="B40">
        <v>436</v>
      </c>
      <c r="C40" t="s">
        <v>91</v>
      </c>
      <c r="D40" t="s">
        <v>35</v>
      </c>
      <c r="E40" t="s">
        <v>82</v>
      </c>
      <c r="F40" t="s">
        <v>92</v>
      </c>
      <c r="G40" t="str">
        <f>"201406009940"</f>
        <v>201406009940</v>
      </c>
      <c r="H40">
        <v>704</v>
      </c>
      <c r="I40">
        <v>150</v>
      </c>
      <c r="J40">
        <v>0</v>
      </c>
      <c r="K40">
        <v>0</v>
      </c>
      <c r="L40">
        <v>0</v>
      </c>
      <c r="M40">
        <v>0</v>
      </c>
      <c r="N40">
        <v>50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84</v>
      </c>
      <c r="W40">
        <v>588</v>
      </c>
      <c r="X40">
        <v>0</v>
      </c>
      <c r="Z40">
        <v>0</v>
      </c>
      <c r="AA40">
        <v>1492</v>
      </c>
    </row>
    <row r="41" spans="1:27" x14ac:dyDescent="0.25">
      <c r="H41" t="s">
        <v>29</v>
      </c>
    </row>
    <row r="42" spans="1:27" x14ac:dyDescent="0.25">
      <c r="A42">
        <v>18</v>
      </c>
      <c r="B42">
        <v>21</v>
      </c>
      <c r="C42" t="s">
        <v>93</v>
      </c>
      <c r="D42" t="s">
        <v>76</v>
      </c>
      <c r="E42" t="s">
        <v>36</v>
      </c>
      <c r="F42" t="s">
        <v>94</v>
      </c>
      <c r="G42" t="str">
        <f>"200804000124"</f>
        <v>200804000124</v>
      </c>
      <c r="H42">
        <v>869</v>
      </c>
      <c r="I42">
        <v>0</v>
      </c>
      <c r="J42">
        <v>0</v>
      </c>
      <c r="K42">
        <v>0</v>
      </c>
      <c r="L42">
        <v>0</v>
      </c>
      <c r="M42">
        <v>0</v>
      </c>
      <c r="N42">
        <v>30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84</v>
      </c>
      <c r="W42">
        <v>588</v>
      </c>
      <c r="X42">
        <v>0</v>
      </c>
      <c r="Z42">
        <v>0</v>
      </c>
      <c r="AA42">
        <v>1487</v>
      </c>
    </row>
    <row r="43" spans="1:27" x14ac:dyDescent="0.25">
      <c r="H43">
        <v>601</v>
      </c>
    </row>
    <row r="44" spans="1:27" x14ac:dyDescent="0.25">
      <c r="A44">
        <v>19</v>
      </c>
      <c r="B44">
        <v>104</v>
      </c>
      <c r="C44" t="s">
        <v>95</v>
      </c>
      <c r="D44" t="s">
        <v>96</v>
      </c>
      <c r="E44" t="s">
        <v>82</v>
      </c>
      <c r="F44" t="s">
        <v>97</v>
      </c>
      <c r="G44" t="str">
        <f>"201406003106"</f>
        <v>201406003106</v>
      </c>
      <c r="H44" t="s">
        <v>98</v>
      </c>
      <c r="I44">
        <v>0</v>
      </c>
      <c r="J44">
        <v>0</v>
      </c>
      <c r="K44">
        <v>0</v>
      </c>
      <c r="L44">
        <v>0</v>
      </c>
      <c r="M44">
        <v>0</v>
      </c>
      <c r="N44">
        <v>70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84</v>
      </c>
      <c r="W44">
        <v>588</v>
      </c>
      <c r="X44">
        <v>0</v>
      </c>
      <c r="Z44">
        <v>0</v>
      </c>
      <c r="AA44" t="s">
        <v>99</v>
      </c>
    </row>
    <row r="45" spans="1:27" x14ac:dyDescent="0.25">
      <c r="H45" t="s">
        <v>17</v>
      </c>
    </row>
    <row r="46" spans="1:27" x14ac:dyDescent="0.25">
      <c r="A46">
        <v>20</v>
      </c>
      <c r="B46">
        <v>435</v>
      </c>
      <c r="C46" t="s">
        <v>100</v>
      </c>
      <c r="D46" t="s">
        <v>101</v>
      </c>
      <c r="E46" t="s">
        <v>102</v>
      </c>
      <c r="F46" t="s">
        <v>103</v>
      </c>
      <c r="G46" t="str">
        <f>"201406013241"</f>
        <v>201406013241</v>
      </c>
      <c r="H46" t="s">
        <v>104</v>
      </c>
      <c r="I46">
        <v>0</v>
      </c>
      <c r="J46">
        <v>0</v>
      </c>
      <c r="K46">
        <v>0</v>
      </c>
      <c r="L46">
        <v>0</v>
      </c>
      <c r="M46">
        <v>0</v>
      </c>
      <c r="N46">
        <v>70</v>
      </c>
      <c r="O46">
        <v>0</v>
      </c>
      <c r="P46">
        <v>0</v>
      </c>
      <c r="Q46">
        <v>0</v>
      </c>
      <c r="R46">
        <v>0</v>
      </c>
      <c r="S46">
        <v>50</v>
      </c>
      <c r="T46">
        <v>0</v>
      </c>
      <c r="U46">
        <v>0</v>
      </c>
      <c r="V46">
        <v>84</v>
      </c>
      <c r="W46">
        <v>588</v>
      </c>
      <c r="X46">
        <v>0</v>
      </c>
      <c r="Z46">
        <v>0</v>
      </c>
      <c r="AA46" t="s">
        <v>105</v>
      </c>
    </row>
    <row r="47" spans="1:27" x14ac:dyDescent="0.25">
      <c r="H47" t="s">
        <v>29</v>
      </c>
    </row>
    <row r="48" spans="1:27" x14ac:dyDescent="0.25">
      <c r="A48">
        <v>21</v>
      </c>
      <c r="B48">
        <v>370</v>
      </c>
      <c r="C48" t="s">
        <v>106</v>
      </c>
      <c r="D48" t="s">
        <v>35</v>
      </c>
      <c r="E48" t="s">
        <v>36</v>
      </c>
      <c r="F48" t="s">
        <v>107</v>
      </c>
      <c r="G48" t="str">
        <f>"201406000965"</f>
        <v>201406000965</v>
      </c>
      <c r="H48">
        <v>847</v>
      </c>
      <c r="I48">
        <v>0</v>
      </c>
      <c r="J48">
        <v>0</v>
      </c>
      <c r="K48">
        <v>0</v>
      </c>
      <c r="L48">
        <v>200</v>
      </c>
      <c r="M48">
        <v>0</v>
      </c>
      <c r="N48">
        <v>70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52</v>
      </c>
      <c r="W48">
        <v>364</v>
      </c>
      <c r="X48">
        <v>0</v>
      </c>
      <c r="Z48">
        <v>0</v>
      </c>
      <c r="AA48">
        <v>1481</v>
      </c>
    </row>
    <row r="49" spans="1:27" x14ac:dyDescent="0.25">
      <c r="H49" t="s">
        <v>17</v>
      </c>
    </row>
    <row r="50" spans="1:27" x14ac:dyDescent="0.25">
      <c r="A50">
        <v>22</v>
      </c>
      <c r="B50">
        <v>329</v>
      </c>
      <c r="C50" t="s">
        <v>108</v>
      </c>
      <c r="D50" t="s">
        <v>109</v>
      </c>
      <c r="E50" t="s">
        <v>35</v>
      </c>
      <c r="F50" t="s">
        <v>110</v>
      </c>
      <c r="G50" t="str">
        <f>"201406018380"</f>
        <v>201406018380</v>
      </c>
      <c r="H50" t="s">
        <v>111</v>
      </c>
      <c r="I50">
        <v>0</v>
      </c>
      <c r="J50">
        <v>0</v>
      </c>
      <c r="K50">
        <v>0</v>
      </c>
      <c r="L50">
        <v>200</v>
      </c>
      <c r="M50">
        <v>0</v>
      </c>
      <c r="N50">
        <v>70</v>
      </c>
      <c r="O50">
        <v>30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63</v>
      </c>
      <c r="W50">
        <v>441</v>
      </c>
      <c r="X50">
        <v>0</v>
      </c>
      <c r="Z50">
        <v>0</v>
      </c>
      <c r="AA50" t="s">
        <v>112</v>
      </c>
    </row>
    <row r="51" spans="1:27" x14ac:dyDescent="0.25">
      <c r="H51" t="s">
        <v>17</v>
      </c>
    </row>
    <row r="52" spans="1:27" x14ac:dyDescent="0.25">
      <c r="A52">
        <v>23</v>
      </c>
      <c r="B52">
        <v>689</v>
      </c>
      <c r="C52" t="s">
        <v>113</v>
      </c>
      <c r="D52" t="s">
        <v>114</v>
      </c>
      <c r="E52" t="s">
        <v>46</v>
      </c>
      <c r="F52" t="s">
        <v>115</v>
      </c>
      <c r="G52" t="str">
        <f>"200805000851"</f>
        <v>200805000851</v>
      </c>
      <c r="H52" t="s">
        <v>116</v>
      </c>
      <c r="I52">
        <v>0</v>
      </c>
      <c r="J52">
        <v>0</v>
      </c>
      <c r="K52">
        <v>0</v>
      </c>
      <c r="L52">
        <v>0</v>
      </c>
      <c r="M52">
        <v>0</v>
      </c>
      <c r="N52">
        <v>70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84</v>
      </c>
      <c r="W52">
        <v>588</v>
      </c>
      <c r="X52">
        <v>0</v>
      </c>
      <c r="Z52">
        <v>0</v>
      </c>
      <c r="AA52" t="s">
        <v>117</v>
      </c>
    </row>
    <row r="53" spans="1:27" x14ac:dyDescent="0.25">
      <c r="H53" t="s">
        <v>17</v>
      </c>
    </row>
    <row r="54" spans="1:27" x14ac:dyDescent="0.25">
      <c r="A54">
        <v>24</v>
      </c>
      <c r="B54">
        <v>675</v>
      </c>
      <c r="C54" t="s">
        <v>118</v>
      </c>
      <c r="D54" t="s">
        <v>65</v>
      </c>
      <c r="E54" t="s">
        <v>82</v>
      </c>
      <c r="F54" t="s">
        <v>119</v>
      </c>
      <c r="G54" t="str">
        <f>"201511042583"</f>
        <v>201511042583</v>
      </c>
      <c r="H54">
        <v>704</v>
      </c>
      <c r="I54">
        <v>0</v>
      </c>
      <c r="J54">
        <v>0</v>
      </c>
      <c r="K54">
        <v>0</v>
      </c>
      <c r="L54">
        <v>0</v>
      </c>
      <c r="M54">
        <v>100</v>
      </c>
      <c r="N54">
        <v>70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84</v>
      </c>
      <c r="W54">
        <v>588</v>
      </c>
      <c r="X54">
        <v>0</v>
      </c>
      <c r="Z54">
        <v>0</v>
      </c>
      <c r="AA54">
        <v>1462</v>
      </c>
    </row>
    <row r="55" spans="1:27" x14ac:dyDescent="0.25">
      <c r="H55">
        <v>601</v>
      </c>
    </row>
    <row r="56" spans="1:27" x14ac:dyDescent="0.25">
      <c r="A56">
        <v>25</v>
      </c>
      <c r="B56">
        <v>116</v>
      </c>
      <c r="C56" t="s">
        <v>18</v>
      </c>
      <c r="D56" t="s">
        <v>120</v>
      </c>
      <c r="E56" t="s">
        <v>20</v>
      </c>
      <c r="F56">
        <v>83070</v>
      </c>
      <c r="G56" t="str">
        <f>"201412005171"</f>
        <v>201412005171</v>
      </c>
      <c r="H56" t="s">
        <v>121</v>
      </c>
      <c r="I56">
        <v>150</v>
      </c>
      <c r="J56">
        <v>0</v>
      </c>
      <c r="K56">
        <v>0</v>
      </c>
      <c r="L56">
        <v>200</v>
      </c>
      <c r="M56">
        <v>0</v>
      </c>
      <c r="N56">
        <v>70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35</v>
      </c>
      <c r="W56">
        <v>245</v>
      </c>
      <c r="X56">
        <v>0</v>
      </c>
      <c r="Z56">
        <v>0</v>
      </c>
      <c r="AA56" t="s">
        <v>122</v>
      </c>
    </row>
    <row r="57" spans="1:27" x14ac:dyDescent="0.25">
      <c r="H57" t="s">
        <v>17</v>
      </c>
    </row>
    <row r="58" spans="1:27" x14ac:dyDescent="0.25">
      <c r="A58">
        <v>26</v>
      </c>
      <c r="B58">
        <v>714</v>
      </c>
      <c r="C58" t="s">
        <v>123</v>
      </c>
      <c r="D58" t="s">
        <v>124</v>
      </c>
      <c r="E58" t="s">
        <v>35</v>
      </c>
      <c r="F58" t="s">
        <v>125</v>
      </c>
      <c r="G58" t="str">
        <f>"201406010417"</f>
        <v>201406010417</v>
      </c>
      <c r="H58" t="s">
        <v>126</v>
      </c>
      <c r="I58">
        <v>150</v>
      </c>
      <c r="J58">
        <v>0</v>
      </c>
      <c r="K58">
        <v>0</v>
      </c>
      <c r="L58">
        <v>200</v>
      </c>
      <c r="M58">
        <v>0</v>
      </c>
      <c r="N58">
        <v>70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44</v>
      </c>
      <c r="W58">
        <v>308</v>
      </c>
      <c r="X58">
        <v>0</v>
      </c>
      <c r="Z58">
        <v>0</v>
      </c>
      <c r="AA58" t="s">
        <v>127</v>
      </c>
    </row>
    <row r="59" spans="1:27" x14ac:dyDescent="0.25">
      <c r="H59" t="s">
        <v>29</v>
      </c>
    </row>
    <row r="60" spans="1:27" x14ac:dyDescent="0.25">
      <c r="A60">
        <v>27</v>
      </c>
      <c r="B60">
        <v>463</v>
      </c>
      <c r="C60" t="s">
        <v>128</v>
      </c>
      <c r="D60" t="s">
        <v>129</v>
      </c>
      <c r="E60" t="s">
        <v>82</v>
      </c>
      <c r="F60" t="s">
        <v>130</v>
      </c>
      <c r="G60" t="str">
        <f>"200801011285"</f>
        <v>200801011285</v>
      </c>
      <c r="H60">
        <v>792</v>
      </c>
      <c r="I60">
        <v>0</v>
      </c>
      <c r="J60">
        <v>0</v>
      </c>
      <c r="K60">
        <v>0</v>
      </c>
      <c r="L60">
        <v>0</v>
      </c>
      <c r="M60">
        <v>0</v>
      </c>
      <c r="N60">
        <v>70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84</v>
      </c>
      <c r="W60">
        <v>588</v>
      </c>
      <c r="X60">
        <v>0</v>
      </c>
      <c r="Z60">
        <v>0</v>
      </c>
      <c r="AA60">
        <v>1450</v>
      </c>
    </row>
    <row r="61" spans="1:27" x14ac:dyDescent="0.25">
      <c r="H61" t="s">
        <v>17</v>
      </c>
    </row>
    <row r="62" spans="1:27" x14ac:dyDescent="0.25">
      <c r="A62">
        <v>28</v>
      </c>
      <c r="B62">
        <v>555</v>
      </c>
      <c r="C62" t="s">
        <v>131</v>
      </c>
      <c r="D62" t="s">
        <v>69</v>
      </c>
      <c r="E62" t="s">
        <v>132</v>
      </c>
      <c r="F62" t="s">
        <v>133</v>
      </c>
      <c r="G62" t="str">
        <f>"201402006038"</f>
        <v>201402006038</v>
      </c>
      <c r="H62">
        <v>781</v>
      </c>
      <c r="I62">
        <v>0</v>
      </c>
      <c r="J62">
        <v>0</v>
      </c>
      <c r="K62">
        <v>0</v>
      </c>
      <c r="L62">
        <v>260</v>
      </c>
      <c r="M62">
        <v>0</v>
      </c>
      <c r="N62">
        <v>70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47</v>
      </c>
      <c r="W62">
        <v>329</v>
      </c>
      <c r="X62">
        <v>0</v>
      </c>
      <c r="Z62">
        <v>0</v>
      </c>
      <c r="AA62">
        <v>1440</v>
      </c>
    </row>
    <row r="63" spans="1:27" x14ac:dyDescent="0.25">
      <c r="H63" t="s">
        <v>29</v>
      </c>
    </row>
    <row r="64" spans="1:27" x14ac:dyDescent="0.25">
      <c r="A64">
        <v>29</v>
      </c>
      <c r="B64">
        <v>262</v>
      </c>
      <c r="C64" t="s">
        <v>134</v>
      </c>
      <c r="D64" t="s">
        <v>135</v>
      </c>
      <c r="E64" t="s">
        <v>56</v>
      </c>
      <c r="F64" t="s">
        <v>136</v>
      </c>
      <c r="G64" t="str">
        <f>"00179305"</f>
        <v>00179305</v>
      </c>
      <c r="H64" t="s">
        <v>137</v>
      </c>
      <c r="I64">
        <v>0</v>
      </c>
      <c r="J64">
        <v>0</v>
      </c>
      <c r="K64">
        <v>0</v>
      </c>
      <c r="L64">
        <v>0</v>
      </c>
      <c r="M64">
        <v>0</v>
      </c>
      <c r="N64">
        <v>50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84</v>
      </c>
      <c r="W64">
        <v>588</v>
      </c>
      <c r="X64">
        <v>0</v>
      </c>
      <c r="Z64">
        <v>0</v>
      </c>
      <c r="AA64" t="s">
        <v>138</v>
      </c>
    </row>
    <row r="65" spans="1:27" x14ac:dyDescent="0.25">
      <c r="H65" t="s">
        <v>17</v>
      </c>
    </row>
    <row r="66" spans="1:27" x14ac:dyDescent="0.25">
      <c r="A66">
        <v>30</v>
      </c>
      <c r="B66">
        <v>293</v>
      </c>
      <c r="C66" t="s">
        <v>139</v>
      </c>
      <c r="D66" t="s">
        <v>140</v>
      </c>
      <c r="E66" t="s">
        <v>50</v>
      </c>
      <c r="F66" t="s">
        <v>141</v>
      </c>
      <c r="G66" t="str">
        <f>"201406007019"</f>
        <v>201406007019</v>
      </c>
      <c r="H66" t="s">
        <v>142</v>
      </c>
      <c r="I66">
        <v>0</v>
      </c>
      <c r="J66">
        <v>0</v>
      </c>
      <c r="K66">
        <v>0</v>
      </c>
      <c r="L66">
        <v>0</v>
      </c>
      <c r="M66">
        <v>0</v>
      </c>
      <c r="N66">
        <v>30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84</v>
      </c>
      <c r="W66">
        <v>588</v>
      </c>
      <c r="X66">
        <v>0</v>
      </c>
      <c r="Z66">
        <v>0</v>
      </c>
      <c r="AA66" t="s">
        <v>143</v>
      </c>
    </row>
    <row r="67" spans="1:27" x14ac:dyDescent="0.25">
      <c r="H67">
        <v>601</v>
      </c>
    </row>
    <row r="68" spans="1:27" x14ac:dyDescent="0.25">
      <c r="A68">
        <v>31</v>
      </c>
      <c r="B68">
        <v>177</v>
      </c>
      <c r="C68" t="s">
        <v>144</v>
      </c>
      <c r="D68" t="s">
        <v>140</v>
      </c>
      <c r="E68" t="s">
        <v>60</v>
      </c>
      <c r="F68" t="s">
        <v>145</v>
      </c>
      <c r="G68" t="str">
        <f>"201411000766"</f>
        <v>201411000766</v>
      </c>
      <c r="H68" t="s">
        <v>146</v>
      </c>
      <c r="I68">
        <v>0</v>
      </c>
      <c r="J68">
        <v>0</v>
      </c>
      <c r="K68">
        <v>0</v>
      </c>
      <c r="L68">
        <v>0</v>
      </c>
      <c r="M68">
        <v>0</v>
      </c>
      <c r="N68">
        <v>70</v>
      </c>
      <c r="O68">
        <v>30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84</v>
      </c>
      <c r="W68">
        <v>588</v>
      </c>
      <c r="X68">
        <v>0</v>
      </c>
      <c r="Z68">
        <v>0</v>
      </c>
      <c r="AA68" t="s">
        <v>147</v>
      </c>
    </row>
    <row r="69" spans="1:27" x14ac:dyDescent="0.25">
      <c r="H69" t="s">
        <v>29</v>
      </c>
    </row>
    <row r="70" spans="1:27" x14ac:dyDescent="0.25">
      <c r="A70">
        <v>32</v>
      </c>
      <c r="B70">
        <v>12</v>
      </c>
      <c r="C70" t="s">
        <v>148</v>
      </c>
      <c r="D70" t="s">
        <v>149</v>
      </c>
      <c r="E70" t="s">
        <v>150</v>
      </c>
      <c r="F70" t="s">
        <v>151</v>
      </c>
      <c r="G70" t="str">
        <f>"201402009785"</f>
        <v>201402009785</v>
      </c>
      <c r="H70" t="s">
        <v>152</v>
      </c>
      <c r="I70">
        <v>0</v>
      </c>
      <c r="J70">
        <v>0</v>
      </c>
      <c r="K70">
        <v>0</v>
      </c>
      <c r="L70">
        <v>200</v>
      </c>
      <c r="M70">
        <v>0</v>
      </c>
      <c r="N70">
        <v>70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68</v>
      </c>
      <c r="W70">
        <v>476</v>
      </c>
      <c r="X70">
        <v>0</v>
      </c>
      <c r="Z70">
        <v>0</v>
      </c>
      <c r="AA70" t="s">
        <v>153</v>
      </c>
    </row>
    <row r="71" spans="1:27" x14ac:dyDescent="0.25">
      <c r="H71" t="s">
        <v>29</v>
      </c>
    </row>
    <row r="72" spans="1:27" x14ac:dyDescent="0.25">
      <c r="A72">
        <v>33</v>
      </c>
      <c r="B72">
        <v>696</v>
      </c>
      <c r="C72" t="s">
        <v>154</v>
      </c>
      <c r="D72" t="s">
        <v>155</v>
      </c>
      <c r="E72" t="s">
        <v>82</v>
      </c>
      <c r="F72" t="s">
        <v>156</v>
      </c>
      <c r="G72" t="str">
        <f>"200801005671"</f>
        <v>200801005671</v>
      </c>
      <c r="H72" t="s">
        <v>157</v>
      </c>
      <c r="I72">
        <v>0</v>
      </c>
      <c r="J72">
        <v>0</v>
      </c>
      <c r="K72">
        <v>0</v>
      </c>
      <c r="L72">
        <v>200</v>
      </c>
      <c r="M72">
        <v>0</v>
      </c>
      <c r="N72">
        <v>30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80</v>
      </c>
      <c r="W72">
        <v>560</v>
      </c>
      <c r="X72">
        <v>0</v>
      </c>
      <c r="Z72">
        <v>0</v>
      </c>
      <c r="AA72" t="s">
        <v>158</v>
      </c>
    </row>
    <row r="73" spans="1:27" x14ac:dyDescent="0.25">
      <c r="H73" t="s">
        <v>17</v>
      </c>
    </row>
    <row r="74" spans="1:27" x14ac:dyDescent="0.25">
      <c r="A74">
        <v>34</v>
      </c>
      <c r="B74">
        <v>664</v>
      </c>
      <c r="C74" t="s">
        <v>159</v>
      </c>
      <c r="D74" t="s">
        <v>160</v>
      </c>
      <c r="E74" t="s">
        <v>161</v>
      </c>
      <c r="F74" t="s">
        <v>162</v>
      </c>
      <c r="G74" t="str">
        <f>"00171650"</f>
        <v>00171650</v>
      </c>
      <c r="H74">
        <v>792</v>
      </c>
      <c r="I74">
        <v>0</v>
      </c>
      <c r="J74">
        <v>0</v>
      </c>
      <c r="K74">
        <v>0</v>
      </c>
      <c r="L74">
        <v>0</v>
      </c>
      <c r="M74">
        <v>0</v>
      </c>
      <c r="N74">
        <v>30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84</v>
      </c>
      <c r="W74">
        <v>588</v>
      </c>
      <c r="X74">
        <v>0</v>
      </c>
      <c r="Z74">
        <v>0</v>
      </c>
      <c r="AA74">
        <v>1410</v>
      </c>
    </row>
    <row r="75" spans="1:27" x14ac:dyDescent="0.25">
      <c r="H75">
        <v>601</v>
      </c>
    </row>
    <row r="76" spans="1:27" x14ac:dyDescent="0.25">
      <c r="A76">
        <v>35</v>
      </c>
      <c r="B76">
        <v>473</v>
      </c>
      <c r="C76" t="s">
        <v>163</v>
      </c>
      <c r="D76" t="s">
        <v>164</v>
      </c>
      <c r="E76" t="s">
        <v>82</v>
      </c>
      <c r="F76" t="s">
        <v>165</v>
      </c>
      <c r="G76" t="str">
        <f>"201406014429"</f>
        <v>201406014429</v>
      </c>
      <c r="H76" t="s">
        <v>166</v>
      </c>
      <c r="I76">
        <v>0</v>
      </c>
      <c r="J76">
        <v>0</v>
      </c>
      <c r="K76">
        <v>0</v>
      </c>
      <c r="L76">
        <v>0</v>
      </c>
      <c r="M76">
        <v>0</v>
      </c>
      <c r="N76">
        <v>50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84</v>
      </c>
      <c r="W76">
        <v>588</v>
      </c>
      <c r="X76">
        <v>0</v>
      </c>
      <c r="Z76">
        <v>0</v>
      </c>
      <c r="AA76" t="s">
        <v>167</v>
      </c>
    </row>
    <row r="77" spans="1:27" x14ac:dyDescent="0.25">
      <c r="H77" t="s">
        <v>17</v>
      </c>
    </row>
    <row r="78" spans="1:27" x14ac:dyDescent="0.25">
      <c r="A78">
        <v>36</v>
      </c>
      <c r="B78">
        <v>530</v>
      </c>
      <c r="C78" t="s">
        <v>168</v>
      </c>
      <c r="D78" t="s">
        <v>72</v>
      </c>
      <c r="E78" t="s">
        <v>15</v>
      </c>
      <c r="F78" t="s">
        <v>169</v>
      </c>
      <c r="G78" t="str">
        <f>"200712000199"</f>
        <v>200712000199</v>
      </c>
      <c r="H78" t="s">
        <v>170</v>
      </c>
      <c r="I78">
        <v>0</v>
      </c>
      <c r="J78">
        <v>0</v>
      </c>
      <c r="K78">
        <v>0</v>
      </c>
      <c r="L78">
        <v>0</v>
      </c>
      <c r="M78">
        <v>0</v>
      </c>
      <c r="N78">
        <v>70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84</v>
      </c>
      <c r="W78">
        <v>588</v>
      </c>
      <c r="X78">
        <v>0</v>
      </c>
      <c r="Z78">
        <v>0</v>
      </c>
      <c r="AA78" t="s">
        <v>171</v>
      </c>
    </row>
    <row r="79" spans="1:27" x14ac:dyDescent="0.25">
      <c r="H79" t="s">
        <v>29</v>
      </c>
    </row>
    <row r="80" spans="1:27" x14ac:dyDescent="0.25">
      <c r="A80">
        <v>37</v>
      </c>
      <c r="B80">
        <v>179</v>
      </c>
      <c r="C80" t="s">
        <v>172</v>
      </c>
      <c r="D80" t="s">
        <v>173</v>
      </c>
      <c r="E80" t="s">
        <v>174</v>
      </c>
      <c r="F80" t="s">
        <v>175</v>
      </c>
      <c r="G80" t="str">
        <f>"00176688"</f>
        <v>00176688</v>
      </c>
      <c r="H80" t="s">
        <v>176</v>
      </c>
      <c r="I80">
        <v>0</v>
      </c>
      <c r="J80">
        <v>0</v>
      </c>
      <c r="K80">
        <v>0</v>
      </c>
      <c r="L80">
        <v>0</v>
      </c>
      <c r="M80">
        <v>0</v>
      </c>
      <c r="N80">
        <v>30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72</v>
      </c>
      <c r="W80">
        <v>504</v>
      </c>
      <c r="X80">
        <v>0</v>
      </c>
      <c r="Z80">
        <v>0</v>
      </c>
      <c r="AA80" t="s">
        <v>177</v>
      </c>
    </row>
    <row r="81" spans="1:27" x14ac:dyDescent="0.25">
      <c r="H81">
        <v>601</v>
      </c>
    </row>
    <row r="82" spans="1:27" x14ac:dyDescent="0.25">
      <c r="A82">
        <v>38</v>
      </c>
      <c r="B82">
        <v>148</v>
      </c>
      <c r="C82" t="s">
        <v>178</v>
      </c>
      <c r="D82" t="s">
        <v>60</v>
      </c>
      <c r="E82" t="s">
        <v>179</v>
      </c>
      <c r="F82" t="s">
        <v>180</v>
      </c>
      <c r="G82" t="str">
        <f>"00182417"</f>
        <v>00182417</v>
      </c>
      <c r="H82" t="s">
        <v>181</v>
      </c>
      <c r="I82">
        <v>0</v>
      </c>
      <c r="J82">
        <v>0</v>
      </c>
      <c r="K82">
        <v>0</v>
      </c>
      <c r="L82">
        <v>0</v>
      </c>
      <c r="M82">
        <v>0</v>
      </c>
      <c r="N82">
        <v>70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84</v>
      </c>
      <c r="W82">
        <v>588</v>
      </c>
      <c r="X82">
        <v>0</v>
      </c>
      <c r="Z82">
        <v>0</v>
      </c>
      <c r="AA82" t="s">
        <v>182</v>
      </c>
    </row>
    <row r="83" spans="1:27" x14ac:dyDescent="0.25">
      <c r="H83" t="s">
        <v>29</v>
      </c>
    </row>
    <row r="84" spans="1:27" x14ac:dyDescent="0.25">
      <c r="A84">
        <v>39</v>
      </c>
      <c r="B84">
        <v>380</v>
      </c>
      <c r="C84" t="s">
        <v>183</v>
      </c>
      <c r="D84" t="s">
        <v>76</v>
      </c>
      <c r="E84" t="s">
        <v>184</v>
      </c>
      <c r="F84" t="s">
        <v>185</v>
      </c>
      <c r="G84" t="str">
        <f>"201511037138"</f>
        <v>201511037138</v>
      </c>
      <c r="H84">
        <v>726</v>
      </c>
      <c r="I84">
        <v>0</v>
      </c>
      <c r="J84">
        <v>0</v>
      </c>
      <c r="K84">
        <v>0</v>
      </c>
      <c r="L84">
        <v>0</v>
      </c>
      <c r="M84">
        <v>0</v>
      </c>
      <c r="N84">
        <v>70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84</v>
      </c>
      <c r="W84">
        <v>588</v>
      </c>
      <c r="X84">
        <v>0</v>
      </c>
      <c r="Z84">
        <v>0</v>
      </c>
      <c r="AA84">
        <v>1384</v>
      </c>
    </row>
    <row r="85" spans="1:27" x14ac:dyDescent="0.25">
      <c r="H85" t="s">
        <v>17</v>
      </c>
    </row>
    <row r="86" spans="1:27" x14ac:dyDescent="0.25">
      <c r="A86">
        <v>40</v>
      </c>
      <c r="B86">
        <v>327</v>
      </c>
      <c r="C86" t="s">
        <v>186</v>
      </c>
      <c r="D86" t="s">
        <v>187</v>
      </c>
      <c r="E86" t="s">
        <v>60</v>
      </c>
      <c r="F86" t="s">
        <v>188</v>
      </c>
      <c r="G86" t="str">
        <f>"201506004482"</f>
        <v>201506004482</v>
      </c>
      <c r="H86" t="s">
        <v>189</v>
      </c>
      <c r="I86">
        <v>0</v>
      </c>
      <c r="J86">
        <v>0</v>
      </c>
      <c r="K86">
        <v>0</v>
      </c>
      <c r="L86">
        <v>0</v>
      </c>
      <c r="M86">
        <v>0</v>
      </c>
      <c r="N86">
        <v>30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84</v>
      </c>
      <c r="W86">
        <v>588</v>
      </c>
      <c r="X86">
        <v>0</v>
      </c>
      <c r="Z86">
        <v>0</v>
      </c>
      <c r="AA86" t="s">
        <v>190</v>
      </c>
    </row>
    <row r="87" spans="1:27" x14ac:dyDescent="0.25">
      <c r="H87">
        <v>601</v>
      </c>
    </row>
    <row r="88" spans="1:27" x14ac:dyDescent="0.25">
      <c r="A88">
        <v>41</v>
      </c>
      <c r="B88">
        <v>279</v>
      </c>
      <c r="C88" t="s">
        <v>191</v>
      </c>
      <c r="D88" t="s">
        <v>192</v>
      </c>
      <c r="E88" t="s">
        <v>193</v>
      </c>
      <c r="F88" t="s">
        <v>194</v>
      </c>
      <c r="G88" t="str">
        <f>"201409002580"</f>
        <v>201409002580</v>
      </c>
      <c r="H88">
        <v>803</v>
      </c>
      <c r="I88">
        <v>150</v>
      </c>
      <c r="J88">
        <v>0</v>
      </c>
      <c r="K88">
        <v>0</v>
      </c>
      <c r="L88">
        <v>200</v>
      </c>
      <c r="M88">
        <v>0</v>
      </c>
      <c r="N88">
        <v>30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28</v>
      </c>
      <c r="W88">
        <v>196</v>
      </c>
      <c r="X88">
        <v>0</v>
      </c>
      <c r="Z88">
        <v>0</v>
      </c>
      <c r="AA88">
        <v>1379</v>
      </c>
    </row>
    <row r="89" spans="1:27" x14ac:dyDescent="0.25">
      <c r="H89">
        <v>601</v>
      </c>
    </row>
    <row r="90" spans="1:27" x14ac:dyDescent="0.25">
      <c r="A90">
        <v>42</v>
      </c>
      <c r="B90">
        <v>74</v>
      </c>
      <c r="C90" t="s">
        <v>195</v>
      </c>
      <c r="D90" t="s">
        <v>196</v>
      </c>
      <c r="E90" t="s">
        <v>197</v>
      </c>
      <c r="F90" t="s">
        <v>198</v>
      </c>
      <c r="G90" t="str">
        <f>"00147546"</f>
        <v>00147546</v>
      </c>
      <c r="H90">
        <v>759</v>
      </c>
      <c r="I90">
        <v>0</v>
      </c>
      <c r="J90">
        <v>0</v>
      </c>
      <c r="K90">
        <v>0</v>
      </c>
      <c r="L90">
        <v>0</v>
      </c>
      <c r="M90">
        <v>0</v>
      </c>
      <c r="N90">
        <v>30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84</v>
      </c>
      <c r="W90">
        <v>588</v>
      </c>
      <c r="X90">
        <v>0</v>
      </c>
      <c r="Z90">
        <v>0</v>
      </c>
      <c r="AA90">
        <v>1377</v>
      </c>
    </row>
    <row r="91" spans="1:27" x14ac:dyDescent="0.25">
      <c r="H91">
        <v>601</v>
      </c>
    </row>
    <row r="92" spans="1:27" x14ac:dyDescent="0.25">
      <c r="A92">
        <v>43</v>
      </c>
      <c r="B92">
        <v>424</v>
      </c>
      <c r="C92" t="s">
        <v>199</v>
      </c>
      <c r="D92" t="s">
        <v>60</v>
      </c>
      <c r="E92" t="s">
        <v>200</v>
      </c>
      <c r="F92" t="s">
        <v>201</v>
      </c>
      <c r="G92" t="str">
        <f>"200801011532"</f>
        <v>200801011532</v>
      </c>
      <c r="H92" t="s">
        <v>202</v>
      </c>
      <c r="I92">
        <v>0</v>
      </c>
      <c r="J92">
        <v>0</v>
      </c>
      <c r="K92">
        <v>0</v>
      </c>
      <c r="L92">
        <v>0</v>
      </c>
      <c r="M92">
        <v>0</v>
      </c>
      <c r="N92">
        <v>30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84</v>
      </c>
      <c r="W92">
        <v>588</v>
      </c>
      <c r="X92">
        <v>0</v>
      </c>
      <c r="Z92">
        <v>0</v>
      </c>
      <c r="AA92" t="s">
        <v>203</v>
      </c>
    </row>
    <row r="93" spans="1:27" x14ac:dyDescent="0.25">
      <c r="H93">
        <v>601</v>
      </c>
    </row>
    <row r="94" spans="1:27" x14ac:dyDescent="0.25">
      <c r="A94">
        <v>44</v>
      </c>
      <c r="B94">
        <v>31</v>
      </c>
      <c r="C94" t="s">
        <v>204</v>
      </c>
      <c r="D94" t="s">
        <v>205</v>
      </c>
      <c r="E94" t="s">
        <v>179</v>
      </c>
      <c r="F94" t="s">
        <v>206</v>
      </c>
      <c r="G94" t="str">
        <f>"201407000072"</f>
        <v>201407000072</v>
      </c>
      <c r="H94" t="s">
        <v>207</v>
      </c>
      <c r="I94">
        <v>0</v>
      </c>
      <c r="J94">
        <v>0</v>
      </c>
      <c r="K94">
        <v>0</v>
      </c>
      <c r="L94">
        <v>0</v>
      </c>
      <c r="M94">
        <v>0</v>
      </c>
      <c r="N94">
        <v>70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84</v>
      </c>
      <c r="W94">
        <v>588</v>
      </c>
      <c r="X94">
        <v>0</v>
      </c>
      <c r="Z94">
        <v>0</v>
      </c>
      <c r="AA94" t="s">
        <v>208</v>
      </c>
    </row>
    <row r="95" spans="1:27" x14ac:dyDescent="0.25">
      <c r="H95" t="s">
        <v>29</v>
      </c>
    </row>
    <row r="96" spans="1:27" x14ac:dyDescent="0.25">
      <c r="A96">
        <v>45</v>
      </c>
      <c r="B96">
        <v>97</v>
      </c>
      <c r="C96" t="s">
        <v>209</v>
      </c>
      <c r="D96" t="s">
        <v>210</v>
      </c>
      <c r="E96" t="s">
        <v>60</v>
      </c>
      <c r="F96" t="s">
        <v>211</v>
      </c>
      <c r="G96" t="str">
        <f>"201402006625"</f>
        <v>201402006625</v>
      </c>
      <c r="H96" t="s">
        <v>212</v>
      </c>
      <c r="I96">
        <v>0</v>
      </c>
      <c r="J96">
        <v>0</v>
      </c>
      <c r="K96">
        <v>0</v>
      </c>
      <c r="L96">
        <v>200</v>
      </c>
      <c r="M96">
        <v>0</v>
      </c>
      <c r="N96">
        <v>50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38</v>
      </c>
      <c r="W96">
        <v>266</v>
      </c>
      <c r="X96">
        <v>0</v>
      </c>
      <c r="Z96">
        <v>0</v>
      </c>
      <c r="AA96" t="s">
        <v>213</v>
      </c>
    </row>
    <row r="97" spans="1:27" x14ac:dyDescent="0.25">
      <c r="H97" t="s">
        <v>17</v>
      </c>
    </row>
    <row r="98" spans="1:27" x14ac:dyDescent="0.25">
      <c r="A98">
        <v>46</v>
      </c>
      <c r="B98">
        <v>312</v>
      </c>
      <c r="C98" t="s">
        <v>214</v>
      </c>
      <c r="D98" t="s">
        <v>215</v>
      </c>
      <c r="E98" t="s">
        <v>46</v>
      </c>
      <c r="F98" t="s">
        <v>216</v>
      </c>
      <c r="G98" t="str">
        <f>"00164282"</f>
        <v>00164282</v>
      </c>
      <c r="H98" t="s">
        <v>217</v>
      </c>
      <c r="I98">
        <v>0</v>
      </c>
      <c r="J98">
        <v>0</v>
      </c>
      <c r="K98">
        <v>0</v>
      </c>
      <c r="L98">
        <v>0</v>
      </c>
      <c r="M98">
        <v>0</v>
      </c>
      <c r="N98">
        <v>30</v>
      </c>
      <c r="O98">
        <v>30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84</v>
      </c>
      <c r="W98">
        <v>588</v>
      </c>
      <c r="X98">
        <v>0</v>
      </c>
      <c r="Z98">
        <v>0</v>
      </c>
      <c r="AA98" t="s">
        <v>213</v>
      </c>
    </row>
    <row r="99" spans="1:27" x14ac:dyDescent="0.25">
      <c r="H99">
        <v>601</v>
      </c>
    </row>
    <row r="100" spans="1:27" x14ac:dyDescent="0.25">
      <c r="A100">
        <v>47</v>
      </c>
      <c r="B100">
        <v>157</v>
      </c>
      <c r="C100" t="s">
        <v>218</v>
      </c>
      <c r="D100" t="s">
        <v>192</v>
      </c>
      <c r="E100" t="s">
        <v>219</v>
      </c>
      <c r="F100" t="s">
        <v>220</v>
      </c>
      <c r="G100" t="str">
        <f>"200904000103"</f>
        <v>200904000103</v>
      </c>
      <c r="H100" t="s">
        <v>221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30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75</v>
      </c>
      <c r="W100">
        <v>525</v>
      </c>
      <c r="X100">
        <v>0</v>
      </c>
      <c r="Z100">
        <v>0</v>
      </c>
      <c r="AA100" t="s">
        <v>222</v>
      </c>
    </row>
    <row r="101" spans="1:27" x14ac:dyDescent="0.25">
      <c r="H101">
        <v>601</v>
      </c>
    </row>
    <row r="102" spans="1:27" x14ac:dyDescent="0.25">
      <c r="A102">
        <v>48</v>
      </c>
      <c r="B102">
        <v>522</v>
      </c>
      <c r="C102" t="s">
        <v>223</v>
      </c>
      <c r="D102" t="s">
        <v>224</v>
      </c>
      <c r="E102" t="s">
        <v>40</v>
      </c>
      <c r="F102" t="s">
        <v>225</v>
      </c>
      <c r="G102" t="str">
        <f>"201511008810"</f>
        <v>201511008810</v>
      </c>
      <c r="H102" t="s">
        <v>226</v>
      </c>
      <c r="I102">
        <v>0</v>
      </c>
      <c r="J102">
        <v>0</v>
      </c>
      <c r="K102">
        <v>0</v>
      </c>
      <c r="L102">
        <v>260</v>
      </c>
      <c r="M102">
        <v>0</v>
      </c>
      <c r="N102">
        <v>30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5</v>
      </c>
      <c r="W102">
        <v>35</v>
      </c>
      <c r="X102">
        <v>0</v>
      </c>
      <c r="Z102">
        <v>0</v>
      </c>
      <c r="AA102" t="s">
        <v>227</v>
      </c>
    </row>
    <row r="103" spans="1:27" x14ac:dyDescent="0.25">
      <c r="H103">
        <v>601</v>
      </c>
    </row>
    <row r="104" spans="1:27" x14ac:dyDescent="0.25">
      <c r="A104">
        <v>49</v>
      </c>
      <c r="B104">
        <v>710</v>
      </c>
      <c r="C104" t="s">
        <v>228</v>
      </c>
      <c r="D104" t="s">
        <v>161</v>
      </c>
      <c r="E104" t="s">
        <v>229</v>
      </c>
      <c r="F104" t="s">
        <v>230</v>
      </c>
      <c r="G104" t="str">
        <f>"201604001593"</f>
        <v>201604001593</v>
      </c>
      <c r="H104" t="s">
        <v>231</v>
      </c>
      <c r="I104">
        <v>150</v>
      </c>
      <c r="J104">
        <v>0</v>
      </c>
      <c r="K104">
        <v>0</v>
      </c>
      <c r="L104">
        <v>200</v>
      </c>
      <c r="M104">
        <v>0</v>
      </c>
      <c r="N104">
        <v>70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4</v>
      </c>
      <c r="W104">
        <v>28</v>
      </c>
      <c r="X104">
        <v>0</v>
      </c>
      <c r="Z104">
        <v>0</v>
      </c>
      <c r="AA104" t="s">
        <v>232</v>
      </c>
    </row>
    <row r="105" spans="1:27" x14ac:dyDescent="0.25">
      <c r="H105" t="s">
        <v>29</v>
      </c>
    </row>
    <row r="106" spans="1:27" x14ac:dyDescent="0.25">
      <c r="A106">
        <v>50</v>
      </c>
      <c r="B106">
        <v>128</v>
      </c>
      <c r="C106" t="s">
        <v>233</v>
      </c>
      <c r="D106" t="s">
        <v>234</v>
      </c>
      <c r="E106" t="s">
        <v>35</v>
      </c>
      <c r="F106" t="s">
        <v>235</v>
      </c>
      <c r="G106" t="str">
        <f>"00179384"</f>
        <v>00179384</v>
      </c>
      <c r="H106">
        <v>1100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70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25</v>
      </c>
      <c r="W106">
        <v>175</v>
      </c>
      <c r="X106">
        <v>0</v>
      </c>
      <c r="Z106">
        <v>0</v>
      </c>
      <c r="AA106">
        <v>1345</v>
      </c>
    </row>
    <row r="107" spans="1:27" x14ac:dyDescent="0.25">
      <c r="H107" t="s">
        <v>17</v>
      </c>
    </row>
    <row r="108" spans="1:27" x14ac:dyDescent="0.25">
      <c r="A108">
        <v>51</v>
      </c>
      <c r="B108">
        <v>438</v>
      </c>
      <c r="C108" t="s">
        <v>236</v>
      </c>
      <c r="D108" t="s">
        <v>60</v>
      </c>
      <c r="E108" t="s">
        <v>32</v>
      </c>
      <c r="F108" t="s">
        <v>237</v>
      </c>
      <c r="G108" t="str">
        <f>"00108251"</f>
        <v>00108251</v>
      </c>
      <c r="H108">
        <v>781</v>
      </c>
      <c r="I108">
        <v>0</v>
      </c>
      <c r="J108">
        <v>0</v>
      </c>
      <c r="K108">
        <v>0</v>
      </c>
      <c r="L108">
        <v>200</v>
      </c>
      <c r="M108">
        <v>0</v>
      </c>
      <c r="N108">
        <v>70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42</v>
      </c>
      <c r="W108">
        <v>294</v>
      </c>
      <c r="X108">
        <v>0</v>
      </c>
      <c r="Z108">
        <v>0</v>
      </c>
      <c r="AA108">
        <v>1345</v>
      </c>
    </row>
    <row r="109" spans="1:27" x14ac:dyDescent="0.25">
      <c r="H109" t="s">
        <v>29</v>
      </c>
    </row>
    <row r="110" spans="1:27" x14ac:dyDescent="0.25">
      <c r="A110">
        <v>52</v>
      </c>
      <c r="B110">
        <v>264</v>
      </c>
      <c r="C110" t="s">
        <v>238</v>
      </c>
      <c r="D110" t="s">
        <v>210</v>
      </c>
      <c r="E110" t="s">
        <v>45</v>
      </c>
      <c r="F110" t="s">
        <v>239</v>
      </c>
      <c r="G110" t="str">
        <f>"201409003709"</f>
        <v>201409003709</v>
      </c>
      <c r="H110" t="s">
        <v>240</v>
      </c>
      <c r="I110">
        <v>0</v>
      </c>
      <c r="J110">
        <v>0</v>
      </c>
      <c r="K110">
        <v>0</v>
      </c>
      <c r="L110">
        <v>0</v>
      </c>
      <c r="M110">
        <v>130</v>
      </c>
      <c r="N110">
        <v>70</v>
      </c>
      <c r="O110">
        <v>0</v>
      </c>
      <c r="P110">
        <v>0</v>
      </c>
      <c r="Q110">
        <v>30</v>
      </c>
      <c r="R110">
        <v>30</v>
      </c>
      <c r="S110">
        <v>0</v>
      </c>
      <c r="T110">
        <v>0</v>
      </c>
      <c r="U110">
        <v>0</v>
      </c>
      <c r="V110">
        <v>25</v>
      </c>
      <c r="W110">
        <v>175</v>
      </c>
      <c r="X110">
        <v>0</v>
      </c>
      <c r="Z110">
        <v>0</v>
      </c>
      <c r="AA110" t="s">
        <v>241</v>
      </c>
    </row>
    <row r="111" spans="1:27" x14ac:dyDescent="0.25">
      <c r="H111" t="s">
        <v>29</v>
      </c>
    </row>
    <row r="112" spans="1:27" x14ac:dyDescent="0.25">
      <c r="A112">
        <v>53</v>
      </c>
      <c r="B112">
        <v>311</v>
      </c>
      <c r="C112" t="s">
        <v>242</v>
      </c>
      <c r="D112" t="s">
        <v>215</v>
      </c>
      <c r="E112" t="s">
        <v>46</v>
      </c>
      <c r="F112" t="s">
        <v>243</v>
      </c>
      <c r="G112" t="str">
        <f>"201406006352"</f>
        <v>201406006352</v>
      </c>
      <c r="H112">
        <v>726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30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84</v>
      </c>
      <c r="W112">
        <v>588</v>
      </c>
      <c r="X112">
        <v>0</v>
      </c>
      <c r="Z112">
        <v>0</v>
      </c>
      <c r="AA112">
        <v>1344</v>
      </c>
    </row>
    <row r="113" spans="1:27" x14ac:dyDescent="0.25">
      <c r="H113">
        <v>601</v>
      </c>
    </row>
    <row r="114" spans="1:27" x14ac:dyDescent="0.25">
      <c r="A114">
        <v>54</v>
      </c>
      <c r="B114">
        <v>149</v>
      </c>
      <c r="C114" t="s">
        <v>244</v>
      </c>
      <c r="D114" t="s">
        <v>245</v>
      </c>
      <c r="E114" t="s">
        <v>46</v>
      </c>
      <c r="F114" t="s">
        <v>246</v>
      </c>
      <c r="G114" t="str">
        <f>"201511016129"</f>
        <v>201511016129</v>
      </c>
      <c r="H114" t="s">
        <v>247</v>
      </c>
      <c r="I114">
        <v>0</v>
      </c>
      <c r="J114">
        <v>0</v>
      </c>
      <c r="K114">
        <v>0</v>
      </c>
      <c r="L114">
        <v>200</v>
      </c>
      <c r="M114">
        <v>0</v>
      </c>
      <c r="N114">
        <v>70</v>
      </c>
      <c r="O114">
        <v>30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40</v>
      </c>
      <c r="W114">
        <v>280</v>
      </c>
      <c r="X114">
        <v>0</v>
      </c>
      <c r="Z114">
        <v>0</v>
      </c>
      <c r="AA114" t="s">
        <v>248</v>
      </c>
    </row>
    <row r="115" spans="1:27" x14ac:dyDescent="0.25">
      <c r="H115" t="s">
        <v>29</v>
      </c>
    </row>
    <row r="116" spans="1:27" x14ac:dyDescent="0.25">
      <c r="A116">
        <v>55</v>
      </c>
      <c r="B116">
        <v>549</v>
      </c>
      <c r="C116" t="s">
        <v>249</v>
      </c>
      <c r="D116" t="s">
        <v>250</v>
      </c>
      <c r="E116" t="s">
        <v>251</v>
      </c>
      <c r="F116" t="s">
        <v>252</v>
      </c>
      <c r="G116" t="str">
        <f>"200801005782"</f>
        <v>200801005782</v>
      </c>
      <c r="H116">
        <v>671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50</v>
      </c>
      <c r="O116">
        <v>0</v>
      </c>
      <c r="P116">
        <v>0</v>
      </c>
      <c r="Q116">
        <v>30</v>
      </c>
      <c r="R116">
        <v>0</v>
      </c>
      <c r="S116">
        <v>0</v>
      </c>
      <c r="T116">
        <v>0</v>
      </c>
      <c r="U116">
        <v>0</v>
      </c>
      <c r="V116">
        <v>84</v>
      </c>
      <c r="W116">
        <v>588</v>
      </c>
      <c r="X116">
        <v>0</v>
      </c>
      <c r="Z116">
        <v>0</v>
      </c>
      <c r="AA116">
        <v>1339</v>
      </c>
    </row>
    <row r="117" spans="1:27" x14ac:dyDescent="0.25">
      <c r="H117" t="s">
        <v>17</v>
      </c>
    </row>
    <row r="118" spans="1:27" x14ac:dyDescent="0.25">
      <c r="A118">
        <v>56</v>
      </c>
      <c r="B118">
        <v>415</v>
      </c>
      <c r="C118" t="s">
        <v>253</v>
      </c>
      <c r="D118" t="s">
        <v>72</v>
      </c>
      <c r="E118" t="s">
        <v>251</v>
      </c>
      <c r="F118" t="s">
        <v>254</v>
      </c>
      <c r="G118" t="str">
        <f>"200801010227"</f>
        <v>200801010227</v>
      </c>
      <c r="H118" t="s">
        <v>255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70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70</v>
      </c>
      <c r="W118">
        <v>490</v>
      </c>
      <c r="X118">
        <v>0</v>
      </c>
      <c r="Z118">
        <v>0</v>
      </c>
      <c r="AA118" t="s">
        <v>256</v>
      </c>
    </row>
    <row r="119" spans="1:27" x14ac:dyDescent="0.25">
      <c r="H119" t="s">
        <v>29</v>
      </c>
    </row>
    <row r="120" spans="1:27" x14ac:dyDescent="0.25">
      <c r="A120">
        <v>57</v>
      </c>
      <c r="B120">
        <v>590</v>
      </c>
      <c r="C120" t="s">
        <v>257</v>
      </c>
      <c r="D120" t="s">
        <v>40</v>
      </c>
      <c r="E120" t="s">
        <v>258</v>
      </c>
      <c r="F120" t="s">
        <v>259</v>
      </c>
      <c r="G120" t="str">
        <f>"00184534"</f>
        <v>00184534</v>
      </c>
      <c r="H120" t="s">
        <v>260</v>
      </c>
      <c r="I120">
        <v>0</v>
      </c>
      <c r="J120">
        <v>0</v>
      </c>
      <c r="K120">
        <v>0</v>
      </c>
      <c r="L120">
        <v>200</v>
      </c>
      <c r="M120">
        <v>0</v>
      </c>
      <c r="N120">
        <v>30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43</v>
      </c>
      <c r="W120">
        <v>301</v>
      </c>
      <c r="X120">
        <v>0</v>
      </c>
      <c r="Z120">
        <v>0</v>
      </c>
      <c r="AA120" t="s">
        <v>261</v>
      </c>
    </row>
    <row r="121" spans="1:27" x14ac:dyDescent="0.25">
      <c r="H121" t="s">
        <v>17</v>
      </c>
    </row>
    <row r="122" spans="1:27" x14ac:dyDescent="0.25">
      <c r="A122">
        <v>58</v>
      </c>
      <c r="B122">
        <v>140</v>
      </c>
      <c r="C122" t="s">
        <v>262</v>
      </c>
      <c r="D122" t="s">
        <v>54</v>
      </c>
      <c r="E122" t="s">
        <v>60</v>
      </c>
      <c r="F122" t="s">
        <v>263</v>
      </c>
      <c r="G122" t="str">
        <f>"00148142"</f>
        <v>00148142</v>
      </c>
      <c r="H122">
        <v>715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30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84</v>
      </c>
      <c r="W122">
        <v>588</v>
      </c>
      <c r="X122">
        <v>0</v>
      </c>
      <c r="Z122">
        <v>0</v>
      </c>
      <c r="AA122">
        <v>1333</v>
      </c>
    </row>
    <row r="123" spans="1:27" x14ac:dyDescent="0.25">
      <c r="H123" t="s">
        <v>17</v>
      </c>
    </row>
    <row r="124" spans="1:27" x14ac:dyDescent="0.25">
      <c r="A124">
        <v>59</v>
      </c>
      <c r="B124">
        <v>591</v>
      </c>
      <c r="C124" t="s">
        <v>264</v>
      </c>
      <c r="D124" t="s">
        <v>265</v>
      </c>
      <c r="E124" t="s">
        <v>82</v>
      </c>
      <c r="F124" t="s">
        <v>266</v>
      </c>
      <c r="G124" t="str">
        <f>"201212000023"</f>
        <v>201212000023</v>
      </c>
      <c r="H124">
        <v>715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30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84</v>
      </c>
      <c r="W124">
        <v>588</v>
      </c>
      <c r="X124">
        <v>0</v>
      </c>
      <c r="Z124">
        <v>0</v>
      </c>
      <c r="AA124">
        <v>1333</v>
      </c>
    </row>
    <row r="125" spans="1:27" x14ac:dyDescent="0.25">
      <c r="H125">
        <v>601</v>
      </c>
    </row>
    <row r="126" spans="1:27" x14ac:dyDescent="0.25">
      <c r="A126">
        <v>60</v>
      </c>
      <c r="B126">
        <v>483</v>
      </c>
      <c r="C126" t="s">
        <v>267</v>
      </c>
      <c r="D126" t="s">
        <v>59</v>
      </c>
      <c r="E126" t="s">
        <v>50</v>
      </c>
      <c r="F126" t="s">
        <v>268</v>
      </c>
      <c r="G126" t="str">
        <f>"00179329"</f>
        <v>00179329</v>
      </c>
      <c r="H126" t="s">
        <v>269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30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84</v>
      </c>
      <c r="W126">
        <v>588</v>
      </c>
      <c r="X126">
        <v>0</v>
      </c>
      <c r="Z126">
        <v>0</v>
      </c>
      <c r="AA126" t="s">
        <v>270</v>
      </c>
    </row>
    <row r="127" spans="1:27" x14ac:dyDescent="0.25">
      <c r="H127" t="s">
        <v>17</v>
      </c>
    </row>
    <row r="128" spans="1:27" x14ac:dyDescent="0.25">
      <c r="A128">
        <v>61</v>
      </c>
      <c r="B128">
        <v>478</v>
      </c>
      <c r="C128" t="s">
        <v>271</v>
      </c>
      <c r="D128" t="s">
        <v>272</v>
      </c>
      <c r="E128" t="s">
        <v>60</v>
      </c>
      <c r="F128" t="s">
        <v>273</v>
      </c>
      <c r="G128" t="str">
        <f>"00143079"</f>
        <v>00143079</v>
      </c>
      <c r="H128" t="s">
        <v>274</v>
      </c>
      <c r="I128">
        <v>0</v>
      </c>
      <c r="J128">
        <v>0</v>
      </c>
      <c r="K128">
        <v>0</v>
      </c>
      <c r="L128">
        <v>200</v>
      </c>
      <c r="M128">
        <v>0</v>
      </c>
      <c r="N128">
        <v>70</v>
      </c>
      <c r="O128">
        <v>30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44</v>
      </c>
      <c r="W128">
        <v>308</v>
      </c>
      <c r="X128">
        <v>0</v>
      </c>
      <c r="Z128">
        <v>0</v>
      </c>
      <c r="AA128" t="s">
        <v>275</v>
      </c>
    </row>
    <row r="129" spans="1:27" x14ac:dyDescent="0.25">
      <c r="H129" t="s">
        <v>17</v>
      </c>
    </row>
    <row r="130" spans="1:27" x14ac:dyDescent="0.25">
      <c r="A130">
        <v>62</v>
      </c>
      <c r="B130">
        <v>66</v>
      </c>
      <c r="C130" t="s">
        <v>276</v>
      </c>
      <c r="D130" t="s">
        <v>192</v>
      </c>
      <c r="E130" t="s">
        <v>277</v>
      </c>
      <c r="F130" t="s">
        <v>278</v>
      </c>
      <c r="G130" t="str">
        <f>"201504005018"</f>
        <v>201504005018</v>
      </c>
      <c r="H130" t="s">
        <v>279</v>
      </c>
      <c r="I130">
        <v>150</v>
      </c>
      <c r="J130">
        <v>0</v>
      </c>
      <c r="K130">
        <v>0</v>
      </c>
      <c r="L130">
        <v>0</v>
      </c>
      <c r="M130">
        <v>0</v>
      </c>
      <c r="N130">
        <v>70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24</v>
      </c>
      <c r="W130">
        <v>168</v>
      </c>
      <c r="X130">
        <v>0</v>
      </c>
      <c r="Z130">
        <v>0</v>
      </c>
      <c r="AA130" t="s">
        <v>280</v>
      </c>
    </row>
    <row r="131" spans="1:27" x14ac:dyDescent="0.25">
      <c r="H131" t="s">
        <v>29</v>
      </c>
    </row>
    <row r="132" spans="1:27" x14ac:dyDescent="0.25">
      <c r="A132">
        <v>63</v>
      </c>
      <c r="B132">
        <v>203</v>
      </c>
      <c r="C132" t="s">
        <v>281</v>
      </c>
      <c r="D132" t="s">
        <v>114</v>
      </c>
      <c r="E132" t="s">
        <v>56</v>
      </c>
      <c r="F132" t="s">
        <v>282</v>
      </c>
      <c r="G132" t="str">
        <f>"00158862"</f>
        <v>00158862</v>
      </c>
      <c r="H132" t="s">
        <v>52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30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84</v>
      </c>
      <c r="W132">
        <v>588</v>
      </c>
      <c r="X132">
        <v>0</v>
      </c>
      <c r="Z132">
        <v>0</v>
      </c>
      <c r="AA132" t="s">
        <v>283</v>
      </c>
    </row>
    <row r="133" spans="1:27" x14ac:dyDescent="0.25">
      <c r="H133" t="s">
        <v>17</v>
      </c>
    </row>
    <row r="134" spans="1:27" x14ac:dyDescent="0.25">
      <c r="A134">
        <v>64</v>
      </c>
      <c r="B134">
        <v>414</v>
      </c>
      <c r="C134" t="s">
        <v>284</v>
      </c>
      <c r="D134" t="s">
        <v>285</v>
      </c>
      <c r="E134" t="s">
        <v>40</v>
      </c>
      <c r="F134" t="s">
        <v>286</v>
      </c>
      <c r="G134" t="str">
        <f>"201406015975"</f>
        <v>201406015975</v>
      </c>
      <c r="H134" t="s">
        <v>287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30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84</v>
      </c>
      <c r="W134">
        <v>588</v>
      </c>
      <c r="X134">
        <v>0</v>
      </c>
      <c r="Z134">
        <v>0</v>
      </c>
      <c r="AA134" t="s">
        <v>288</v>
      </c>
    </row>
    <row r="135" spans="1:27" x14ac:dyDescent="0.25">
      <c r="H135" t="s">
        <v>29</v>
      </c>
    </row>
    <row r="136" spans="1:27" x14ac:dyDescent="0.25">
      <c r="A136">
        <v>65</v>
      </c>
      <c r="B136">
        <v>175</v>
      </c>
      <c r="C136" t="s">
        <v>289</v>
      </c>
      <c r="D136" t="s">
        <v>82</v>
      </c>
      <c r="E136" t="s">
        <v>290</v>
      </c>
      <c r="F136" t="s">
        <v>291</v>
      </c>
      <c r="G136" t="str">
        <f>"201406012846"</f>
        <v>201406012846</v>
      </c>
      <c r="H136" t="s">
        <v>292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50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84</v>
      </c>
      <c r="W136">
        <v>588</v>
      </c>
      <c r="X136">
        <v>0</v>
      </c>
      <c r="Z136">
        <v>0</v>
      </c>
      <c r="AA136" t="s">
        <v>293</v>
      </c>
    </row>
    <row r="137" spans="1:27" x14ac:dyDescent="0.25">
      <c r="H137">
        <v>601</v>
      </c>
    </row>
    <row r="138" spans="1:27" x14ac:dyDescent="0.25">
      <c r="A138">
        <v>66</v>
      </c>
      <c r="B138">
        <v>527</v>
      </c>
      <c r="C138" t="s">
        <v>294</v>
      </c>
      <c r="D138" t="s">
        <v>295</v>
      </c>
      <c r="E138" t="s">
        <v>50</v>
      </c>
      <c r="F138" t="s">
        <v>296</v>
      </c>
      <c r="G138" t="str">
        <f>"00019351"</f>
        <v>00019351</v>
      </c>
      <c r="H138">
        <v>704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30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84</v>
      </c>
      <c r="W138">
        <v>588</v>
      </c>
      <c r="X138">
        <v>0</v>
      </c>
      <c r="Z138">
        <v>0</v>
      </c>
      <c r="AA138">
        <v>1322</v>
      </c>
    </row>
    <row r="139" spans="1:27" x14ac:dyDescent="0.25">
      <c r="H139">
        <v>601</v>
      </c>
    </row>
    <row r="140" spans="1:27" x14ac:dyDescent="0.25">
      <c r="A140">
        <v>67</v>
      </c>
      <c r="B140">
        <v>406</v>
      </c>
      <c r="C140" t="s">
        <v>297</v>
      </c>
      <c r="D140" t="s">
        <v>298</v>
      </c>
      <c r="E140" t="s">
        <v>60</v>
      </c>
      <c r="F140" t="s">
        <v>299</v>
      </c>
      <c r="G140" t="str">
        <f>"201402006336"</f>
        <v>201402006336</v>
      </c>
      <c r="H140" t="s">
        <v>126</v>
      </c>
      <c r="I140">
        <v>0</v>
      </c>
      <c r="J140">
        <v>0</v>
      </c>
      <c r="K140">
        <v>0</v>
      </c>
      <c r="L140">
        <v>200</v>
      </c>
      <c r="M140">
        <v>0</v>
      </c>
      <c r="N140">
        <v>70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46</v>
      </c>
      <c r="W140">
        <v>322</v>
      </c>
      <c r="X140">
        <v>0</v>
      </c>
      <c r="Z140">
        <v>0</v>
      </c>
      <c r="AA140" t="s">
        <v>300</v>
      </c>
    </row>
    <row r="141" spans="1:27" x14ac:dyDescent="0.25">
      <c r="H141" t="s">
        <v>29</v>
      </c>
    </row>
    <row r="142" spans="1:27" x14ac:dyDescent="0.25">
      <c r="A142">
        <v>68</v>
      </c>
      <c r="B142">
        <v>328</v>
      </c>
      <c r="C142" t="s">
        <v>301</v>
      </c>
      <c r="D142" t="s">
        <v>302</v>
      </c>
      <c r="E142" t="s">
        <v>82</v>
      </c>
      <c r="F142" t="s">
        <v>303</v>
      </c>
      <c r="G142" t="str">
        <f>"00190514"</f>
        <v>00190514</v>
      </c>
      <c r="H142" t="s">
        <v>304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30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84</v>
      </c>
      <c r="W142">
        <v>588</v>
      </c>
      <c r="X142">
        <v>0</v>
      </c>
      <c r="Z142">
        <v>0</v>
      </c>
      <c r="AA142" t="s">
        <v>305</v>
      </c>
    </row>
    <row r="143" spans="1:27" x14ac:dyDescent="0.25">
      <c r="H143">
        <v>601</v>
      </c>
    </row>
    <row r="144" spans="1:27" x14ac:dyDescent="0.25">
      <c r="A144">
        <v>69</v>
      </c>
      <c r="B144">
        <v>29</v>
      </c>
      <c r="C144" t="s">
        <v>306</v>
      </c>
      <c r="D144" t="s">
        <v>66</v>
      </c>
      <c r="E144" t="s">
        <v>14</v>
      </c>
      <c r="F144" t="s">
        <v>307</v>
      </c>
      <c r="G144" t="str">
        <f>"200801010456"</f>
        <v>200801010456</v>
      </c>
      <c r="H144" t="s">
        <v>308</v>
      </c>
      <c r="I144">
        <v>0</v>
      </c>
      <c r="J144">
        <v>0</v>
      </c>
      <c r="K144">
        <v>0</v>
      </c>
      <c r="L144">
        <v>200</v>
      </c>
      <c r="M144">
        <v>0</v>
      </c>
      <c r="N144">
        <v>70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20</v>
      </c>
      <c r="W144">
        <v>140</v>
      </c>
      <c r="X144">
        <v>0</v>
      </c>
      <c r="Z144">
        <v>0</v>
      </c>
      <c r="AA144" t="s">
        <v>309</v>
      </c>
    </row>
    <row r="145" spans="1:27" x14ac:dyDescent="0.25">
      <c r="H145" t="s">
        <v>29</v>
      </c>
    </row>
    <row r="146" spans="1:27" x14ac:dyDescent="0.25">
      <c r="A146">
        <v>70</v>
      </c>
      <c r="B146">
        <v>643</v>
      </c>
      <c r="C146" t="s">
        <v>310</v>
      </c>
      <c r="D146" t="s">
        <v>69</v>
      </c>
      <c r="E146" t="s">
        <v>60</v>
      </c>
      <c r="F146" t="s">
        <v>311</v>
      </c>
      <c r="G146" t="str">
        <f>"201406003506"</f>
        <v>201406003506</v>
      </c>
      <c r="H146" t="s">
        <v>312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50</v>
      </c>
      <c r="O146">
        <v>30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84</v>
      </c>
      <c r="W146">
        <v>588</v>
      </c>
      <c r="X146">
        <v>0</v>
      </c>
      <c r="Z146">
        <v>0</v>
      </c>
      <c r="AA146" t="s">
        <v>313</v>
      </c>
    </row>
    <row r="147" spans="1:27" x14ac:dyDescent="0.25">
      <c r="H147" t="s">
        <v>17</v>
      </c>
    </row>
    <row r="148" spans="1:27" x14ac:dyDescent="0.25">
      <c r="A148">
        <v>71</v>
      </c>
      <c r="B148">
        <v>273</v>
      </c>
      <c r="C148" t="s">
        <v>314</v>
      </c>
      <c r="D148" t="s">
        <v>315</v>
      </c>
      <c r="E148" t="s">
        <v>174</v>
      </c>
      <c r="F148" t="s">
        <v>316</v>
      </c>
      <c r="G148" t="str">
        <f>"00176667"</f>
        <v>00176667</v>
      </c>
      <c r="H148" t="s">
        <v>317</v>
      </c>
      <c r="I148">
        <v>0</v>
      </c>
      <c r="J148">
        <v>0</v>
      </c>
      <c r="K148">
        <v>0</v>
      </c>
      <c r="L148">
        <v>0</v>
      </c>
      <c r="M148">
        <v>0</v>
      </c>
      <c r="N148">
        <v>30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84</v>
      </c>
      <c r="W148">
        <v>588</v>
      </c>
      <c r="X148">
        <v>0</v>
      </c>
      <c r="Z148">
        <v>0</v>
      </c>
      <c r="AA148" t="s">
        <v>318</v>
      </c>
    </row>
    <row r="149" spans="1:27" x14ac:dyDescent="0.25">
      <c r="H149">
        <v>601</v>
      </c>
    </row>
    <row r="150" spans="1:27" x14ac:dyDescent="0.25">
      <c r="A150">
        <v>72</v>
      </c>
      <c r="B150">
        <v>484</v>
      </c>
      <c r="C150" t="s">
        <v>319</v>
      </c>
      <c r="D150" t="s">
        <v>320</v>
      </c>
      <c r="E150" t="s">
        <v>60</v>
      </c>
      <c r="F150" t="s">
        <v>321</v>
      </c>
      <c r="G150" t="str">
        <f>"200805000554"</f>
        <v>200805000554</v>
      </c>
      <c r="H150" t="s">
        <v>317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30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84</v>
      </c>
      <c r="W150">
        <v>588</v>
      </c>
      <c r="X150">
        <v>0</v>
      </c>
      <c r="Z150">
        <v>0</v>
      </c>
      <c r="AA150" t="s">
        <v>318</v>
      </c>
    </row>
    <row r="151" spans="1:27" x14ac:dyDescent="0.25">
      <c r="H151">
        <v>601</v>
      </c>
    </row>
    <row r="152" spans="1:27" x14ac:dyDescent="0.25">
      <c r="A152">
        <v>73</v>
      </c>
      <c r="B152">
        <v>345</v>
      </c>
      <c r="C152" t="s">
        <v>322</v>
      </c>
      <c r="D152" t="s">
        <v>215</v>
      </c>
      <c r="E152" t="s">
        <v>323</v>
      </c>
      <c r="F152" t="s">
        <v>324</v>
      </c>
      <c r="G152" t="str">
        <f>"201402008451"</f>
        <v>201402008451</v>
      </c>
      <c r="H152" t="s">
        <v>325</v>
      </c>
      <c r="I152">
        <v>0</v>
      </c>
      <c r="J152">
        <v>0</v>
      </c>
      <c r="K152">
        <v>0</v>
      </c>
      <c r="L152">
        <v>200</v>
      </c>
      <c r="M152">
        <v>0</v>
      </c>
      <c r="N152">
        <v>30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59</v>
      </c>
      <c r="W152">
        <v>413</v>
      </c>
      <c r="X152">
        <v>0</v>
      </c>
      <c r="Z152">
        <v>0</v>
      </c>
      <c r="AA152" t="s">
        <v>326</v>
      </c>
    </row>
    <row r="153" spans="1:27" x14ac:dyDescent="0.25">
      <c r="H153">
        <v>601</v>
      </c>
    </row>
    <row r="154" spans="1:27" x14ac:dyDescent="0.25">
      <c r="A154">
        <v>74</v>
      </c>
      <c r="B154">
        <v>229</v>
      </c>
      <c r="C154" t="s">
        <v>327</v>
      </c>
      <c r="D154" t="s">
        <v>174</v>
      </c>
      <c r="E154" t="s">
        <v>45</v>
      </c>
      <c r="F154" t="s">
        <v>328</v>
      </c>
      <c r="G154" t="str">
        <f>"200802000997"</f>
        <v>200802000997</v>
      </c>
      <c r="H154">
        <v>814</v>
      </c>
      <c r="I154">
        <v>0</v>
      </c>
      <c r="J154">
        <v>0</v>
      </c>
      <c r="K154">
        <v>0</v>
      </c>
      <c r="L154">
        <v>200</v>
      </c>
      <c r="M154">
        <v>0</v>
      </c>
      <c r="N154">
        <v>70</v>
      </c>
      <c r="O154">
        <v>0</v>
      </c>
      <c r="P154">
        <v>50</v>
      </c>
      <c r="Q154">
        <v>70</v>
      </c>
      <c r="R154">
        <v>0</v>
      </c>
      <c r="S154">
        <v>0</v>
      </c>
      <c r="T154">
        <v>0</v>
      </c>
      <c r="U154">
        <v>0</v>
      </c>
      <c r="V154">
        <v>14</v>
      </c>
      <c r="W154">
        <v>98</v>
      </c>
      <c r="X154">
        <v>0</v>
      </c>
      <c r="Z154">
        <v>0</v>
      </c>
      <c r="AA154">
        <v>1302</v>
      </c>
    </row>
    <row r="155" spans="1:27" x14ac:dyDescent="0.25">
      <c r="H155" t="s">
        <v>29</v>
      </c>
    </row>
    <row r="156" spans="1:27" x14ac:dyDescent="0.25">
      <c r="A156">
        <v>75</v>
      </c>
      <c r="B156">
        <v>36</v>
      </c>
      <c r="C156" t="s">
        <v>329</v>
      </c>
      <c r="D156" t="s">
        <v>69</v>
      </c>
      <c r="E156" t="s">
        <v>60</v>
      </c>
      <c r="F156" t="s">
        <v>330</v>
      </c>
      <c r="G156" t="str">
        <f>"200712002358"</f>
        <v>200712002358</v>
      </c>
      <c r="H156">
        <v>682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30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84</v>
      </c>
      <c r="W156">
        <v>588</v>
      </c>
      <c r="X156">
        <v>0</v>
      </c>
      <c r="Z156">
        <v>0</v>
      </c>
      <c r="AA156">
        <v>1300</v>
      </c>
    </row>
    <row r="157" spans="1:27" x14ac:dyDescent="0.25">
      <c r="H157">
        <v>601</v>
      </c>
    </row>
    <row r="158" spans="1:27" x14ac:dyDescent="0.25">
      <c r="A158">
        <v>76</v>
      </c>
      <c r="B158">
        <v>706</v>
      </c>
      <c r="C158" t="s">
        <v>331</v>
      </c>
      <c r="D158" t="s">
        <v>32</v>
      </c>
      <c r="E158" t="s">
        <v>45</v>
      </c>
      <c r="F158" t="s">
        <v>332</v>
      </c>
      <c r="G158" t="str">
        <f>"201604003913"</f>
        <v>201604003913</v>
      </c>
      <c r="H158">
        <v>715</v>
      </c>
      <c r="I158">
        <v>0</v>
      </c>
      <c r="J158">
        <v>0</v>
      </c>
      <c r="K158">
        <v>0</v>
      </c>
      <c r="L158">
        <v>0</v>
      </c>
      <c r="M158">
        <v>0</v>
      </c>
      <c r="N158">
        <v>30</v>
      </c>
      <c r="O158">
        <v>0</v>
      </c>
      <c r="P158">
        <v>0</v>
      </c>
      <c r="Q158">
        <v>30</v>
      </c>
      <c r="R158">
        <v>0</v>
      </c>
      <c r="S158">
        <v>0</v>
      </c>
      <c r="T158">
        <v>0</v>
      </c>
      <c r="U158">
        <v>0</v>
      </c>
      <c r="V158">
        <v>74</v>
      </c>
      <c r="W158">
        <v>518</v>
      </c>
      <c r="X158">
        <v>0</v>
      </c>
      <c r="Z158">
        <v>0</v>
      </c>
      <c r="AA158">
        <v>1293</v>
      </c>
    </row>
    <row r="159" spans="1:27" x14ac:dyDescent="0.25">
      <c r="H159">
        <v>601</v>
      </c>
    </row>
    <row r="160" spans="1:27" x14ac:dyDescent="0.25">
      <c r="A160">
        <v>77</v>
      </c>
      <c r="B160">
        <v>630</v>
      </c>
      <c r="C160" t="s">
        <v>333</v>
      </c>
      <c r="D160" t="s">
        <v>334</v>
      </c>
      <c r="E160" t="s">
        <v>73</v>
      </c>
      <c r="F160" t="s">
        <v>335</v>
      </c>
      <c r="G160" t="str">
        <f>"201412001348"</f>
        <v>201412001348</v>
      </c>
      <c r="H160" t="s">
        <v>336</v>
      </c>
      <c r="I160">
        <v>0</v>
      </c>
      <c r="J160">
        <v>0</v>
      </c>
      <c r="K160">
        <v>0</v>
      </c>
      <c r="L160">
        <v>200</v>
      </c>
      <c r="M160">
        <v>0</v>
      </c>
      <c r="N160">
        <v>70</v>
      </c>
      <c r="O160">
        <v>30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10</v>
      </c>
      <c r="W160">
        <v>70</v>
      </c>
      <c r="X160">
        <v>0</v>
      </c>
      <c r="Z160">
        <v>0</v>
      </c>
      <c r="AA160" t="s">
        <v>337</v>
      </c>
    </row>
    <row r="161" spans="1:27" x14ac:dyDescent="0.25">
      <c r="H161" t="s">
        <v>29</v>
      </c>
    </row>
    <row r="162" spans="1:27" x14ac:dyDescent="0.25">
      <c r="A162">
        <v>78</v>
      </c>
      <c r="B162">
        <v>233</v>
      </c>
      <c r="C162" t="s">
        <v>338</v>
      </c>
      <c r="D162" t="s">
        <v>339</v>
      </c>
      <c r="E162" t="s">
        <v>340</v>
      </c>
      <c r="F162" t="s">
        <v>341</v>
      </c>
      <c r="G162" t="str">
        <f>"201406003261"</f>
        <v>201406003261</v>
      </c>
      <c r="H162" t="s">
        <v>342</v>
      </c>
      <c r="I162">
        <v>0</v>
      </c>
      <c r="J162">
        <v>0</v>
      </c>
      <c r="K162">
        <v>0</v>
      </c>
      <c r="L162">
        <v>200</v>
      </c>
      <c r="M162">
        <v>0</v>
      </c>
      <c r="N162">
        <v>50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44</v>
      </c>
      <c r="W162">
        <v>308</v>
      </c>
      <c r="X162">
        <v>0</v>
      </c>
      <c r="Z162">
        <v>0</v>
      </c>
      <c r="AA162" t="s">
        <v>343</v>
      </c>
    </row>
    <row r="163" spans="1:27" x14ac:dyDescent="0.25">
      <c r="H163" t="s">
        <v>17</v>
      </c>
    </row>
    <row r="164" spans="1:27" x14ac:dyDescent="0.25">
      <c r="A164">
        <v>79</v>
      </c>
      <c r="B164">
        <v>375</v>
      </c>
      <c r="C164" t="s">
        <v>344</v>
      </c>
      <c r="D164" t="s">
        <v>298</v>
      </c>
      <c r="E164" t="s">
        <v>36</v>
      </c>
      <c r="F164" t="s">
        <v>345</v>
      </c>
      <c r="G164" t="str">
        <f>"201411002639"</f>
        <v>201411002639</v>
      </c>
      <c r="H164" t="s">
        <v>62</v>
      </c>
      <c r="I164">
        <v>0</v>
      </c>
      <c r="J164">
        <v>0</v>
      </c>
      <c r="K164">
        <v>0</v>
      </c>
      <c r="L164">
        <v>0</v>
      </c>
      <c r="M164">
        <v>0</v>
      </c>
      <c r="N164">
        <v>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84</v>
      </c>
      <c r="W164">
        <v>588</v>
      </c>
      <c r="X164">
        <v>0</v>
      </c>
      <c r="Z164">
        <v>0</v>
      </c>
      <c r="AA164" t="s">
        <v>346</v>
      </c>
    </row>
    <row r="165" spans="1:27" x14ac:dyDescent="0.25">
      <c r="H165">
        <v>601</v>
      </c>
    </row>
    <row r="166" spans="1:27" x14ac:dyDescent="0.25">
      <c r="A166">
        <v>80</v>
      </c>
      <c r="B166">
        <v>624</v>
      </c>
      <c r="C166" t="s">
        <v>347</v>
      </c>
      <c r="D166" t="s">
        <v>348</v>
      </c>
      <c r="E166" t="s">
        <v>349</v>
      </c>
      <c r="F166" t="s">
        <v>350</v>
      </c>
      <c r="G166" t="str">
        <f>"00184116"</f>
        <v>00184116</v>
      </c>
      <c r="H166" t="s">
        <v>351</v>
      </c>
      <c r="I166">
        <v>0</v>
      </c>
      <c r="J166">
        <v>0</v>
      </c>
      <c r="K166">
        <v>0</v>
      </c>
      <c r="L166">
        <v>0</v>
      </c>
      <c r="M166">
        <v>0</v>
      </c>
      <c r="N166">
        <v>30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84</v>
      </c>
      <c r="W166">
        <v>588</v>
      </c>
      <c r="X166">
        <v>0</v>
      </c>
      <c r="Z166">
        <v>0</v>
      </c>
      <c r="AA166" t="s">
        <v>352</v>
      </c>
    </row>
    <row r="167" spans="1:27" x14ac:dyDescent="0.25">
      <c r="H167">
        <v>601</v>
      </c>
    </row>
    <row r="168" spans="1:27" x14ac:dyDescent="0.25">
      <c r="A168">
        <v>81</v>
      </c>
      <c r="B168">
        <v>552</v>
      </c>
      <c r="C168" t="s">
        <v>353</v>
      </c>
      <c r="D168" t="s">
        <v>354</v>
      </c>
      <c r="E168" t="s">
        <v>46</v>
      </c>
      <c r="F168" t="s">
        <v>355</v>
      </c>
      <c r="G168" t="str">
        <f>"00039341"</f>
        <v>00039341</v>
      </c>
      <c r="H168" t="s">
        <v>356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30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82</v>
      </c>
      <c r="W168">
        <v>574</v>
      </c>
      <c r="X168">
        <v>0</v>
      </c>
      <c r="Z168">
        <v>0</v>
      </c>
      <c r="AA168" t="s">
        <v>357</v>
      </c>
    </row>
    <row r="169" spans="1:27" x14ac:dyDescent="0.25">
      <c r="H169">
        <v>601</v>
      </c>
    </row>
    <row r="170" spans="1:27" x14ac:dyDescent="0.25">
      <c r="A170">
        <v>82</v>
      </c>
      <c r="B170">
        <v>572</v>
      </c>
      <c r="C170" t="s">
        <v>358</v>
      </c>
      <c r="D170" t="s">
        <v>46</v>
      </c>
      <c r="E170" t="s">
        <v>323</v>
      </c>
      <c r="F170" t="s">
        <v>359</v>
      </c>
      <c r="G170" t="str">
        <f>"201511036732"</f>
        <v>201511036732</v>
      </c>
      <c r="H170">
        <v>649</v>
      </c>
      <c r="I170">
        <v>0</v>
      </c>
      <c r="J170">
        <v>0</v>
      </c>
      <c r="K170">
        <v>0</v>
      </c>
      <c r="L170">
        <v>0</v>
      </c>
      <c r="M170">
        <v>0</v>
      </c>
      <c r="N170">
        <v>30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84</v>
      </c>
      <c r="W170">
        <v>588</v>
      </c>
      <c r="X170">
        <v>0</v>
      </c>
      <c r="Z170">
        <v>0</v>
      </c>
      <c r="AA170">
        <v>1267</v>
      </c>
    </row>
    <row r="171" spans="1:27" x14ac:dyDescent="0.25">
      <c r="H171" t="s">
        <v>17</v>
      </c>
    </row>
    <row r="172" spans="1:27" x14ac:dyDescent="0.25">
      <c r="A172">
        <v>83</v>
      </c>
      <c r="B172">
        <v>161</v>
      </c>
      <c r="C172" t="s">
        <v>360</v>
      </c>
      <c r="D172" t="s">
        <v>76</v>
      </c>
      <c r="E172" t="s">
        <v>132</v>
      </c>
      <c r="F172" t="s">
        <v>361</v>
      </c>
      <c r="G172" t="str">
        <f>"00186437"</f>
        <v>00186437</v>
      </c>
      <c r="H172">
        <v>649</v>
      </c>
      <c r="I172">
        <v>0</v>
      </c>
      <c r="J172">
        <v>0</v>
      </c>
      <c r="K172">
        <v>0</v>
      </c>
      <c r="L172">
        <v>0</v>
      </c>
      <c r="M172">
        <v>0</v>
      </c>
      <c r="N172">
        <v>30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84</v>
      </c>
      <c r="W172">
        <v>588</v>
      </c>
      <c r="X172">
        <v>0</v>
      </c>
      <c r="Z172">
        <v>0</v>
      </c>
      <c r="AA172">
        <v>1267</v>
      </c>
    </row>
    <row r="173" spans="1:27" x14ac:dyDescent="0.25">
      <c r="H173">
        <v>601</v>
      </c>
    </row>
    <row r="174" spans="1:27" x14ac:dyDescent="0.25">
      <c r="A174">
        <v>84</v>
      </c>
      <c r="B174">
        <v>460</v>
      </c>
      <c r="C174" t="s">
        <v>362</v>
      </c>
      <c r="D174" t="s">
        <v>363</v>
      </c>
      <c r="E174" t="s">
        <v>364</v>
      </c>
      <c r="F174" t="s">
        <v>365</v>
      </c>
      <c r="G174" t="str">
        <f>"00101660"</f>
        <v>00101660</v>
      </c>
      <c r="H174" t="s">
        <v>366</v>
      </c>
      <c r="I174">
        <v>0</v>
      </c>
      <c r="J174">
        <v>0</v>
      </c>
      <c r="K174">
        <v>0</v>
      </c>
      <c r="L174">
        <v>200</v>
      </c>
      <c r="M174">
        <v>0</v>
      </c>
      <c r="N174">
        <v>30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35</v>
      </c>
      <c r="W174">
        <v>245</v>
      </c>
      <c r="X174">
        <v>0</v>
      </c>
      <c r="Z174">
        <v>0</v>
      </c>
      <c r="AA174" t="s">
        <v>367</v>
      </c>
    </row>
    <row r="175" spans="1:27" x14ac:dyDescent="0.25">
      <c r="H175">
        <v>601</v>
      </c>
    </row>
    <row r="176" spans="1:27" x14ac:dyDescent="0.25">
      <c r="A176">
        <v>85</v>
      </c>
      <c r="B176">
        <v>691</v>
      </c>
      <c r="C176" t="s">
        <v>368</v>
      </c>
      <c r="D176" t="s">
        <v>76</v>
      </c>
      <c r="E176" t="s">
        <v>82</v>
      </c>
      <c r="F176" t="s">
        <v>369</v>
      </c>
      <c r="G176" t="str">
        <f>"201406001167"</f>
        <v>201406001167</v>
      </c>
      <c r="H176" t="s">
        <v>166</v>
      </c>
      <c r="I176">
        <v>0</v>
      </c>
      <c r="J176">
        <v>0</v>
      </c>
      <c r="K176">
        <v>0</v>
      </c>
      <c r="L176">
        <v>200</v>
      </c>
      <c r="M176">
        <v>0</v>
      </c>
      <c r="N176">
        <v>30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38</v>
      </c>
      <c r="W176">
        <v>266</v>
      </c>
      <c r="X176">
        <v>0</v>
      </c>
      <c r="Z176">
        <v>0</v>
      </c>
      <c r="AA176" t="s">
        <v>370</v>
      </c>
    </row>
    <row r="177" spans="1:27" x14ac:dyDescent="0.25">
      <c r="H177" t="s">
        <v>17</v>
      </c>
    </row>
    <row r="178" spans="1:27" x14ac:dyDescent="0.25">
      <c r="A178">
        <v>86</v>
      </c>
      <c r="B178">
        <v>306</v>
      </c>
      <c r="C178" t="s">
        <v>371</v>
      </c>
      <c r="D178" t="s">
        <v>372</v>
      </c>
      <c r="E178" t="s">
        <v>56</v>
      </c>
      <c r="F178" t="s">
        <v>373</v>
      </c>
      <c r="G178" t="str">
        <f>"201402008246"</f>
        <v>201402008246</v>
      </c>
      <c r="H178" t="s">
        <v>374</v>
      </c>
      <c r="I178">
        <v>0</v>
      </c>
      <c r="J178">
        <v>0</v>
      </c>
      <c r="K178">
        <v>0</v>
      </c>
      <c r="L178">
        <v>0</v>
      </c>
      <c r="M178">
        <v>0</v>
      </c>
      <c r="N178">
        <v>30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84</v>
      </c>
      <c r="W178">
        <v>588</v>
      </c>
      <c r="X178">
        <v>0</v>
      </c>
      <c r="Z178">
        <v>0</v>
      </c>
      <c r="AA178" t="s">
        <v>375</v>
      </c>
    </row>
    <row r="179" spans="1:27" x14ac:dyDescent="0.25">
      <c r="H179">
        <v>601</v>
      </c>
    </row>
    <row r="180" spans="1:27" x14ac:dyDescent="0.25">
      <c r="A180">
        <v>87</v>
      </c>
      <c r="B180">
        <v>626</v>
      </c>
      <c r="C180" t="s">
        <v>376</v>
      </c>
      <c r="D180" t="s">
        <v>377</v>
      </c>
      <c r="E180" t="s">
        <v>60</v>
      </c>
      <c r="F180" t="s">
        <v>378</v>
      </c>
      <c r="G180" t="str">
        <f>"200712005394"</f>
        <v>200712005394</v>
      </c>
      <c r="H180" t="s">
        <v>379</v>
      </c>
      <c r="I180">
        <v>150</v>
      </c>
      <c r="J180">
        <v>0</v>
      </c>
      <c r="K180">
        <v>0</v>
      </c>
      <c r="L180">
        <v>200</v>
      </c>
      <c r="M180">
        <v>0</v>
      </c>
      <c r="N180">
        <v>30</v>
      </c>
      <c r="O180">
        <v>0</v>
      </c>
      <c r="P180">
        <v>30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Z180">
        <v>0</v>
      </c>
      <c r="AA180" t="s">
        <v>380</v>
      </c>
    </row>
    <row r="181" spans="1:27" x14ac:dyDescent="0.25">
      <c r="H181" t="s">
        <v>17</v>
      </c>
    </row>
    <row r="182" spans="1:27" x14ac:dyDescent="0.25">
      <c r="A182">
        <v>88</v>
      </c>
      <c r="B182">
        <v>461</v>
      </c>
      <c r="C182" t="s">
        <v>381</v>
      </c>
      <c r="D182" t="s">
        <v>50</v>
      </c>
      <c r="E182" t="s">
        <v>40</v>
      </c>
      <c r="F182" t="s">
        <v>382</v>
      </c>
      <c r="G182" t="str">
        <f>"201401001422"</f>
        <v>201401001422</v>
      </c>
      <c r="H182" t="s">
        <v>383</v>
      </c>
      <c r="I182">
        <v>0</v>
      </c>
      <c r="J182">
        <v>0</v>
      </c>
      <c r="K182">
        <v>0</v>
      </c>
      <c r="L182">
        <v>0</v>
      </c>
      <c r="M182">
        <v>0</v>
      </c>
      <c r="N182">
        <v>50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76</v>
      </c>
      <c r="W182">
        <v>532</v>
      </c>
      <c r="X182">
        <v>0</v>
      </c>
      <c r="Z182">
        <v>0</v>
      </c>
      <c r="AA182" t="s">
        <v>384</v>
      </c>
    </row>
    <row r="183" spans="1:27" x14ac:dyDescent="0.25">
      <c r="H183" t="s">
        <v>29</v>
      </c>
    </row>
    <row r="184" spans="1:27" x14ac:dyDescent="0.25">
      <c r="A184">
        <v>89</v>
      </c>
      <c r="B184">
        <v>672</v>
      </c>
      <c r="C184" t="s">
        <v>385</v>
      </c>
      <c r="D184" t="s">
        <v>46</v>
      </c>
      <c r="E184" t="s">
        <v>60</v>
      </c>
      <c r="F184" t="s">
        <v>386</v>
      </c>
      <c r="G184" t="str">
        <f>"00005179"</f>
        <v>00005179</v>
      </c>
      <c r="H184" t="s">
        <v>387</v>
      </c>
      <c r="I184">
        <v>0</v>
      </c>
      <c r="J184">
        <v>0</v>
      </c>
      <c r="K184">
        <v>0</v>
      </c>
      <c r="L184">
        <v>200</v>
      </c>
      <c r="M184">
        <v>0</v>
      </c>
      <c r="N184">
        <v>50</v>
      </c>
      <c r="O184">
        <v>0</v>
      </c>
      <c r="P184">
        <v>30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10</v>
      </c>
      <c r="W184">
        <v>70</v>
      </c>
      <c r="X184">
        <v>0</v>
      </c>
      <c r="Z184">
        <v>0</v>
      </c>
      <c r="AA184" t="s">
        <v>388</v>
      </c>
    </row>
    <row r="185" spans="1:27" x14ac:dyDescent="0.25">
      <c r="H185" t="s">
        <v>29</v>
      </c>
    </row>
    <row r="186" spans="1:27" x14ac:dyDescent="0.25">
      <c r="A186">
        <v>90</v>
      </c>
      <c r="B186">
        <v>337</v>
      </c>
      <c r="C186" t="s">
        <v>389</v>
      </c>
      <c r="D186" t="s">
        <v>36</v>
      </c>
      <c r="E186" t="s">
        <v>35</v>
      </c>
      <c r="F186" t="s">
        <v>390</v>
      </c>
      <c r="G186" t="str">
        <f>"201304004087"</f>
        <v>201304004087</v>
      </c>
      <c r="H186" t="s">
        <v>391</v>
      </c>
      <c r="I186">
        <v>0</v>
      </c>
      <c r="J186">
        <v>0</v>
      </c>
      <c r="K186">
        <v>0</v>
      </c>
      <c r="L186">
        <v>200</v>
      </c>
      <c r="M186">
        <v>0</v>
      </c>
      <c r="N186">
        <v>30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37</v>
      </c>
      <c r="W186">
        <v>259</v>
      </c>
      <c r="X186">
        <v>0</v>
      </c>
      <c r="Z186">
        <v>0</v>
      </c>
      <c r="AA186" t="s">
        <v>392</v>
      </c>
    </row>
    <row r="187" spans="1:27" x14ac:dyDescent="0.25">
      <c r="H187">
        <v>601</v>
      </c>
    </row>
    <row r="188" spans="1:27" x14ac:dyDescent="0.25">
      <c r="A188">
        <v>91</v>
      </c>
      <c r="B188">
        <v>120</v>
      </c>
      <c r="C188" t="s">
        <v>393</v>
      </c>
      <c r="D188" t="s">
        <v>394</v>
      </c>
      <c r="E188" t="s">
        <v>40</v>
      </c>
      <c r="F188" t="s">
        <v>395</v>
      </c>
      <c r="G188" t="str">
        <f>"201412000688"</f>
        <v>201412000688</v>
      </c>
      <c r="H188">
        <v>715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30</v>
      </c>
      <c r="O188">
        <v>0</v>
      </c>
      <c r="P188">
        <v>0</v>
      </c>
      <c r="Q188">
        <v>50</v>
      </c>
      <c r="R188">
        <v>0</v>
      </c>
      <c r="S188">
        <v>0</v>
      </c>
      <c r="T188">
        <v>0</v>
      </c>
      <c r="U188">
        <v>0</v>
      </c>
      <c r="V188">
        <v>63</v>
      </c>
      <c r="W188">
        <v>441</v>
      </c>
      <c r="X188">
        <v>0</v>
      </c>
      <c r="Z188">
        <v>0</v>
      </c>
      <c r="AA188">
        <v>1236</v>
      </c>
    </row>
    <row r="189" spans="1:27" x14ac:dyDescent="0.25">
      <c r="H189" t="s">
        <v>17</v>
      </c>
    </row>
    <row r="190" spans="1:27" x14ac:dyDescent="0.25">
      <c r="A190">
        <v>92</v>
      </c>
      <c r="B190">
        <v>270</v>
      </c>
      <c r="C190" t="s">
        <v>396</v>
      </c>
      <c r="D190" t="s">
        <v>46</v>
      </c>
      <c r="E190" t="s">
        <v>35</v>
      </c>
      <c r="F190" t="s">
        <v>397</v>
      </c>
      <c r="G190" t="str">
        <f>"00185038"</f>
        <v>00185038</v>
      </c>
      <c r="H190" t="s">
        <v>398</v>
      </c>
      <c r="I190">
        <v>0</v>
      </c>
      <c r="J190">
        <v>0</v>
      </c>
      <c r="K190">
        <v>0</v>
      </c>
      <c r="L190">
        <v>200</v>
      </c>
      <c r="M190">
        <v>0</v>
      </c>
      <c r="N190">
        <v>70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37</v>
      </c>
      <c r="W190">
        <v>259</v>
      </c>
      <c r="X190">
        <v>0</v>
      </c>
      <c r="Z190">
        <v>0</v>
      </c>
      <c r="AA190" t="s">
        <v>399</v>
      </c>
    </row>
    <row r="191" spans="1:27" x14ac:dyDescent="0.25">
      <c r="H191" t="s">
        <v>17</v>
      </c>
    </row>
    <row r="192" spans="1:27" x14ac:dyDescent="0.25">
      <c r="A192">
        <v>93</v>
      </c>
      <c r="B192">
        <v>388</v>
      </c>
      <c r="C192" t="s">
        <v>400</v>
      </c>
      <c r="D192" t="s">
        <v>135</v>
      </c>
      <c r="E192" t="s">
        <v>60</v>
      </c>
      <c r="F192" t="s">
        <v>401</v>
      </c>
      <c r="G192" t="str">
        <f>"201405000086"</f>
        <v>201405000086</v>
      </c>
      <c r="H192" t="s">
        <v>402</v>
      </c>
      <c r="I192">
        <v>0</v>
      </c>
      <c r="J192">
        <v>0</v>
      </c>
      <c r="K192">
        <v>0</v>
      </c>
      <c r="L192">
        <v>0</v>
      </c>
      <c r="M192">
        <v>0</v>
      </c>
      <c r="N192">
        <v>70</v>
      </c>
      <c r="O192">
        <v>0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55</v>
      </c>
      <c r="W192">
        <v>385</v>
      </c>
      <c r="X192">
        <v>0</v>
      </c>
      <c r="Z192">
        <v>0</v>
      </c>
      <c r="AA192" t="s">
        <v>403</v>
      </c>
    </row>
    <row r="193" spans="1:27" x14ac:dyDescent="0.25">
      <c r="H193" t="s">
        <v>29</v>
      </c>
    </row>
    <row r="194" spans="1:27" x14ac:dyDescent="0.25">
      <c r="A194">
        <v>94</v>
      </c>
      <c r="B194">
        <v>23</v>
      </c>
      <c r="C194" t="s">
        <v>404</v>
      </c>
      <c r="D194" t="s">
        <v>187</v>
      </c>
      <c r="E194" t="s">
        <v>36</v>
      </c>
      <c r="F194" t="s">
        <v>405</v>
      </c>
      <c r="G194" t="str">
        <f>"201406002708"</f>
        <v>201406002708</v>
      </c>
      <c r="H194" t="s">
        <v>406</v>
      </c>
      <c r="I194">
        <v>0</v>
      </c>
      <c r="J194">
        <v>0</v>
      </c>
      <c r="K194">
        <v>0</v>
      </c>
      <c r="L194">
        <v>200</v>
      </c>
      <c r="M194">
        <v>0</v>
      </c>
      <c r="N194">
        <v>30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43</v>
      </c>
      <c r="W194">
        <v>301</v>
      </c>
      <c r="X194">
        <v>0</v>
      </c>
      <c r="Z194">
        <v>0</v>
      </c>
      <c r="AA194" t="s">
        <v>407</v>
      </c>
    </row>
    <row r="195" spans="1:27" x14ac:dyDescent="0.25">
      <c r="H195" t="s">
        <v>17</v>
      </c>
    </row>
    <row r="196" spans="1:27" x14ac:dyDescent="0.25">
      <c r="A196">
        <v>95</v>
      </c>
      <c r="B196">
        <v>688</v>
      </c>
      <c r="C196" t="s">
        <v>408</v>
      </c>
      <c r="D196" t="s">
        <v>409</v>
      </c>
      <c r="E196" t="s">
        <v>36</v>
      </c>
      <c r="F196" t="s">
        <v>410</v>
      </c>
      <c r="G196" t="str">
        <f>"00191267"</f>
        <v>00191267</v>
      </c>
      <c r="H196">
        <v>726</v>
      </c>
      <c r="I196">
        <v>0</v>
      </c>
      <c r="J196">
        <v>0</v>
      </c>
      <c r="K196">
        <v>0</v>
      </c>
      <c r="L196">
        <v>0</v>
      </c>
      <c r="M196">
        <v>0</v>
      </c>
      <c r="N196">
        <v>30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67</v>
      </c>
      <c r="W196">
        <v>469</v>
      </c>
      <c r="X196">
        <v>0</v>
      </c>
      <c r="Z196">
        <v>0</v>
      </c>
      <c r="AA196">
        <v>1225</v>
      </c>
    </row>
    <row r="197" spans="1:27" x14ac:dyDescent="0.25">
      <c r="H197">
        <v>601</v>
      </c>
    </row>
    <row r="198" spans="1:27" x14ac:dyDescent="0.25">
      <c r="A198">
        <v>96</v>
      </c>
      <c r="B198">
        <v>781</v>
      </c>
      <c r="C198" t="s">
        <v>411</v>
      </c>
      <c r="D198" t="s">
        <v>412</v>
      </c>
      <c r="E198" t="s">
        <v>46</v>
      </c>
      <c r="F198" t="s">
        <v>413</v>
      </c>
      <c r="G198" t="str">
        <f>"00149360"</f>
        <v>00149360</v>
      </c>
      <c r="H198">
        <v>726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50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64</v>
      </c>
      <c r="W198">
        <v>448</v>
      </c>
      <c r="X198">
        <v>0</v>
      </c>
      <c r="Z198">
        <v>0</v>
      </c>
      <c r="AA198">
        <v>1224</v>
      </c>
    </row>
    <row r="199" spans="1:27" x14ac:dyDescent="0.25">
      <c r="H199" t="s">
        <v>29</v>
      </c>
    </row>
    <row r="200" spans="1:27" x14ac:dyDescent="0.25">
      <c r="A200">
        <v>97</v>
      </c>
      <c r="B200">
        <v>645</v>
      </c>
      <c r="C200" t="s">
        <v>414</v>
      </c>
      <c r="D200" t="s">
        <v>205</v>
      </c>
      <c r="E200" t="s">
        <v>174</v>
      </c>
      <c r="F200" t="s">
        <v>415</v>
      </c>
      <c r="G200" t="str">
        <f>"201406009646"</f>
        <v>201406009646</v>
      </c>
      <c r="H200">
        <v>781</v>
      </c>
      <c r="I200">
        <v>0</v>
      </c>
      <c r="J200">
        <v>0</v>
      </c>
      <c r="K200">
        <v>0</v>
      </c>
      <c r="L200">
        <v>200</v>
      </c>
      <c r="M200">
        <v>0</v>
      </c>
      <c r="N200">
        <v>50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27</v>
      </c>
      <c r="W200">
        <v>189</v>
      </c>
      <c r="X200">
        <v>0</v>
      </c>
      <c r="Z200">
        <v>0</v>
      </c>
      <c r="AA200">
        <v>1220</v>
      </c>
    </row>
    <row r="201" spans="1:27" x14ac:dyDescent="0.25">
      <c r="H201" t="s">
        <v>17</v>
      </c>
    </row>
    <row r="202" spans="1:27" x14ac:dyDescent="0.25">
      <c r="A202">
        <v>98</v>
      </c>
      <c r="B202">
        <v>740</v>
      </c>
      <c r="C202" t="s">
        <v>416</v>
      </c>
      <c r="D202" t="s">
        <v>76</v>
      </c>
      <c r="E202" t="s">
        <v>60</v>
      </c>
      <c r="F202" t="s">
        <v>417</v>
      </c>
      <c r="G202" t="str">
        <f>"00013959"</f>
        <v>00013959</v>
      </c>
      <c r="H202" t="s">
        <v>418</v>
      </c>
      <c r="I202">
        <v>0</v>
      </c>
      <c r="J202">
        <v>0</v>
      </c>
      <c r="K202">
        <v>0</v>
      </c>
      <c r="L202">
        <v>0</v>
      </c>
      <c r="M202">
        <v>0</v>
      </c>
      <c r="N202">
        <v>0</v>
      </c>
      <c r="O202">
        <v>30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70</v>
      </c>
      <c r="W202">
        <v>490</v>
      </c>
      <c r="X202">
        <v>0</v>
      </c>
      <c r="Z202">
        <v>0</v>
      </c>
      <c r="AA202" t="s">
        <v>419</v>
      </c>
    </row>
    <row r="203" spans="1:27" x14ac:dyDescent="0.25">
      <c r="H203">
        <v>601</v>
      </c>
    </row>
    <row r="204" spans="1:27" x14ac:dyDescent="0.25">
      <c r="A204">
        <v>99</v>
      </c>
      <c r="B204">
        <v>167</v>
      </c>
      <c r="C204" t="s">
        <v>420</v>
      </c>
      <c r="D204" t="s">
        <v>215</v>
      </c>
      <c r="E204" t="s">
        <v>421</v>
      </c>
      <c r="F204" t="s">
        <v>422</v>
      </c>
      <c r="G204" t="str">
        <f>"201411000906"</f>
        <v>201411000906</v>
      </c>
      <c r="H204" t="s">
        <v>423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30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68</v>
      </c>
      <c r="W204">
        <v>476</v>
      </c>
      <c r="X204">
        <v>0</v>
      </c>
      <c r="Z204">
        <v>0</v>
      </c>
      <c r="AA204" t="s">
        <v>424</v>
      </c>
    </row>
    <row r="205" spans="1:27" x14ac:dyDescent="0.25">
      <c r="H205">
        <v>601</v>
      </c>
    </row>
    <row r="206" spans="1:27" x14ac:dyDescent="0.25">
      <c r="A206">
        <v>100</v>
      </c>
      <c r="B206">
        <v>121</v>
      </c>
      <c r="C206" t="s">
        <v>425</v>
      </c>
      <c r="D206" t="s">
        <v>426</v>
      </c>
      <c r="E206" t="s">
        <v>50</v>
      </c>
      <c r="F206" t="s">
        <v>427</v>
      </c>
      <c r="G206" t="str">
        <f>"00150721"</f>
        <v>00150721</v>
      </c>
      <c r="H206">
        <v>693</v>
      </c>
      <c r="I206">
        <v>0</v>
      </c>
      <c r="J206">
        <v>0</v>
      </c>
      <c r="K206">
        <v>0</v>
      </c>
      <c r="L206">
        <v>0</v>
      </c>
      <c r="M206">
        <v>0</v>
      </c>
      <c r="N206">
        <v>70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64</v>
      </c>
      <c r="W206">
        <v>448</v>
      </c>
      <c r="X206">
        <v>0</v>
      </c>
      <c r="Z206">
        <v>0</v>
      </c>
      <c r="AA206">
        <v>1211</v>
      </c>
    </row>
    <row r="207" spans="1:27" x14ac:dyDescent="0.25">
      <c r="H207" t="s">
        <v>29</v>
      </c>
    </row>
    <row r="208" spans="1:27" x14ac:dyDescent="0.25">
      <c r="A208">
        <v>101</v>
      </c>
      <c r="B208">
        <v>431</v>
      </c>
      <c r="C208" t="s">
        <v>131</v>
      </c>
      <c r="D208" t="s">
        <v>173</v>
      </c>
      <c r="E208" t="s">
        <v>179</v>
      </c>
      <c r="F208" t="s">
        <v>428</v>
      </c>
      <c r="G208" t="str">
        <f>"201406018180"</f>
        <v>201406018180</v>
      </c>
      <c r="H208" t="s">
        <v>429</v>
      </c>
      <c r="I208">
        <v>0</v>
      </c>
      <c r="J208">
        <v>0</v>
      </c>
      <c r="K208">
        <v>0</v>
      </c>
      <c r="L208">
        <v>200</v>
      </c>
      <c r="M208">
        <v>0</v>
      </c>
      <c r="N208">
        <v>70</v>
      </c>
      <c r="O208">
        <v>0</v>
      </c>
      <c r="P208">
        <v>0</v>
      </c>
      <c r="Q208">
        <v>0</v>
      </c>
      <c r="R208">
        <v>30</v>
      </c>
      <c r="S208">
        <v>0</v>
      </c>
      <c r="T208">
        <v>0</v>
      </c>
      <c r="U208">
        <v>0</v>
      </c>
      <c r="V208">
        <v>27</v>
      </c>
      <c r="W208">
        <v>189</v>
      </c>
      <c r="X208">
        <v>0</v>
      </c>
      <c r="Z208">
        <v>0</v>
      </c>
      <c r="AA208" t="s">
        <v>430</v>
      </c>
    </row>
    <row r="209" spans="1:27" x14ac:dyDescent="0.25">
      <c r="H209" t="s">
        <v>29</v>
      </c>
    </row>
    <row r="210" spans="1:27" x14ac:dyDescent="0.25">
      <c r="A210">
        <v>102</v>
      </c>
      <c r="B210">
        <v>644</v>
      </c>
      <c r="C210" t="s">
        <v>431</v>
      </c>
      <c r="D210" t="s">
        <v>60</v>
      </c>
      <c r="E210" t="s">
        <v>56</v>
      </c>
      <c r="F210" t="s">
        <v>432</v>
      </c>
      <c r="G210" t="str">
        <f>"201504001215"</f>
        <v>201504001215</v>
      </c>
      <c r="H210">
        <v>726</v>
      </c>
      <c r="I210">
        <v>0</v>
      </c>
      <c r="J210">
        <v>0</v>
      </c>
      <c r="K210">
        <v>0</v>
      </c>
      <c r="L210">
        <v>200</v>
      </c>
      <c r="M210">
        <v>0</v>
      </c>
      <c r="N210">
        <v>70</v>
      </c>
      <c r="O210">
        <v>0</v>
      </c>
      <c r="P210">
        <v>0</v>
      </c>
      <c r="Q210">
        <v>70</v>
      </c>
      <c r="R210">
        <v>0</v>
      </c>
      <c r="S210">
        <v>0</v>
      </c>
      <c r="T210">
        <v>0</v>
      </c>
      <c r="U210">
        <v>0</v>
      </c>
      <c r="V210">
        <v>20</v>
      </c>
      <c r="W210">
        <v>140</v>
      </c>
      <c r="X210">
        <v>0</v>
      </c>
      <c r="Z210">
        <v>0</v>
      </c>
      <c r="AA210">
        <v>1206</v>
      </c>
    </row>
    <row r="211" spans="1:27" x14ac:dyDescent="0.25">
      <c r="H211" t="s">
        <v>17</v>
      </c>
    </row>
    <row r="212" spans="1:27" x14ac:dyDescent="0.25">
      <c r="A212">
        <v>103</v>
      </c>
      <c r="B212">
        <v>732</v>
      </c>
      <c r="C212" t="s">
        <v>433</v>
      </c>
      <c r="D212" t="s">
        <v>285</v>
      </c>
      <c r="E212" t="s">
        <v>15</v>
      </c>
      <c r="F212" t="s">
        <v>434</v>
      </c>
      <c r="G212" t="str">
        <f>"201402012424"</f>
        <v>201402012424</v>
      </c>
      <c r="H212" t="s">
        <v>435</v>
      </c>
      <c r="I212">
        <v>0</v>
      </c>
      <c r="J212">
        <v>0</v>
      </c>
      <c r="K212">
        <v>0</v>
      </c>
      <c r="L212">
        <v>0</v>
      </c>
      <c r="M212">
        <v>100</v>
      </c>
      <c r="N212">
        <v>50</v>
      </c>
      <c r="O212">
        <v>0</v>
      </c>
      <c r="P212">
        <v>0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43</v>
      </c>
      <c r="W212">
        <v>301</v>
      </c>
      <c r="X212">
        <v>0</v>
      </c>
      <c r="Z212">
        <v>0</v>
      </c>
      <c r="AA212" t="s">
        <v>436</v>
      </c>
    </row>
    <row r="213" spans="1:27" x14ac:dyDescent="0.25">
      <c r="H213" t="s">
        <v>29</v>
      </c>
    </row>
    <row r="214" spans="1:27" x14ac:dyDescent="0.25">
      <c r="A214">
        <v>104</v>
      </c>
      <c r="B214">
        <v>366</v>
      </c>
      <c r="C214" t="s">
        <v>437</v>
      </c>
      <c r="D214" t="s">
        <v>114</v>
      </c>
      <c r="E214" t="s">
        <v>60</v>
      </c>
      <c r="F214" t="s">
        <v>438</v>
      </c>
      <c r="G214" t="str">
        <f>"201402008116"</f>
        <v>201402008116</v>
      </c>
      <c r="H214" t="s">
        <v>439</v>
      </c>
      <c r="I214">
        <v>0</v>
      </c>
      <c r="J214">
        <v>0</v>
      </c>
      <c r="K214">
        <v>0</v>
      </c>
      <c r="L214">
        <v>200</v>
      </c>
      <c r="M214">
        <v>0</v>
      </c>
      <c r="N214">
        <v>50</v>
      </c>
      <c r="O214">
        <v>0</v>
      </c>
      <c r="P214">
        <v>0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37</v>
      </c>
      <c r="W214">
        <v>259</v>
      </c>
      <c r="X214">
        <v>0</v>
      </c>
      <c r="Z214">
        <v>0</v>
      </c>
      <c r="AA214" t="s">
        <v>440</v>
      </c>
    </row>
    <row r="215" spans="1:27" x14ac:dyDescent="0.25">
      <c r="H215" t="s">
        <v>17</v>
      </c>
    </row>
    <row r="216" spans="1:27" x14ac:dyDescent="0.25">
      <c r="A216">
        <v>105</v>
      </c>
      <c r="B216">
        <v>697</v>
      </c>
      <c r="C216" t="s">
        <v>441</v>
      </c>
      <c r="D216" t="s">
        <v>442</v>
      </c>
      <c r="E216" t="s">
        <v>443</v>
      </c>
      <c r="F216" t="s">
        <v>444</v>
      </c>
      <c r="G216" t="str">
        <f>"201405000333"</f>
        <v>201405000333</v>
      </c>
      <c r="H216" t="s">
        <v>445</v>
      </c>
      <c r="I216">
        <v>0</v>
      </c>
      <c r="J216">
        <v>0</v>
      </c>
      <c r="K216">
        <v>0</v>
      </c>
      <c r="L216">
        <v>200</v>
      </c>
      <c r="M216">
        <v>0</v>
      </c>
      <c r="N216">
        <v>70</v>
      </c>
      <c r="O216">
        <v>0</v>
      </c>
      <c r="P216">
        <v>0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29</v>
      </c>
      <c r="W216">
        <v>203</v>
      </c>
      <c r="X216">
        <v>0</v>
      </c>
      <c r="Z216">
        <v>0</v>
      </c>
      <c r="AA216" t="s">
        <v>446</v>
      </c>
    </row>
    <row r="217" spans="1:27" x14ac:dyDescent="0.25">
      <c r="H217" t="s">
        <v>17</v>
      </c>
    </row>
    <row r="218" spans="1:27" x14ac:dyDescent="0.25">
      <c r="A218">
        <v>106</v>
      </c>
      <c r="B218">
        <v>238</v>
      </c>
      <c r="C218" t="s">
        <v>447</v>
      </c>
      <c r="D218" t="s">
        <v>448</v>
      </c>
      <c r="E218" t="s">
        <v>60</v>
      </c>
      <c r="F218" t="s">
        <v>449</v>
      </c>
      <c r="G218" t="str">
        <f>"201406015682"</f>
        <v>201406015682</v>
      </c>
      <c r="H218">
        <v>770</v>
      </c>
      <c r="I218">
        <v>0</v>
      </c>
      <c r="J218">
        <v>0</v>
      </c>
      <c r="K218">
        <v>0</v>
      </c>
      <c r="L218">
        <v>0</v>
      </c>
      <c r="M218">
        <v>0</v>
      </c>
      <c r="N218">
        <v>30</v>
      </c>
      <c r="O218">
        <v>0</v>
      </c>
      <c r="P218">
        <v>0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56</v>
      </c>
      <c r="W218">
        <v>392</v>
      </c>
      <c r="X218">
        <v>0</v>
      </c>
      <c r="Z218">
        <v>0</v>
      </c>
      <c r="AA218">
        <v>1192</v>
      </c>
    </row>
    <row r="219" spans="1:27" x14ac:dyDescent="0.25">
      <c r="H219">
        <v>601</v>
      </c>
    </row>
    <row r="220" spans="1:27" x14ac:dyDescent="0.25">
      <c r="A220">
        <v>107</v>
      </c>
      <c r="B220">
        <v>725</v>
      </c>
      <c r="C220" t="s">
        <v>450</v>
      </c>
      <c r="D220" t="s">
        <v>394</v>
      </c>
      <c r="E220" t="s">
        <v>451</v>
      </c>
      <c r="F220" t="s">
        <v>452</v>
      </c>
      <c r="G220" t="str">
        <f>"201411000537"</f>
        <v>201411000537</v>
      </c>
      <c r="H220" t="s">
        <v>453</v>
      </c>
      <c r="I220">
        <v>0</v>
      </c>
      <c r="J220">
        <v>0</v>
      </c>
      <c r="K220">
        <v>0</v>
      </c>
      <c r="L220">
        <v>200</v>
      </c>
      <c r="M220">
        <v>0</v>
      </c>
      <c r="N220">
        <v>30</v>
      </c>
      <c r="O220">
        <v>0</v>
      </c>
      <c r="P220">
        <v>0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16</v>
      </c>
      <c r="W220">
        <v>112</v>
      </c>
      <c r="X220">
        <v>0</v>
      </c>
      <c r="Z220">
        <v>0</v>
      </c>
      <c r="AA220" t="s">
        <v>454</v>
      </c>
    </row>
    <row r="221" spans="1:27" x14ac:dyDescent="0.25">
      <c r="H221">
        <v>601</v>
      </c>
    </row>
    <row r="222" spans="1:27" x14ac:dyDescent="0.25">
      <c r="A222">
        <v>108</v>
      </c>
      <c r="B222">
        <v>69</v>
      </c>
      <c r="C222" t="s">
        <v>455</v>
      </c>
      <c r="D222" t="s">
        <v>76</v>
      </c>
      <c r="E222" t="s">
        <v>32</v>
      </c>
      <c r="F222" t="s">
        <v>456</v>
      </c>
      <c r="G222" t="str">
        <f>"201406009171"</f>
        <v>201406009171</v>
      </c>
      <c r="H222" t="s">
        <v>457</v>
      </c>
      <c r="I222">
        <v>0</v>
      </c>
      <c r="J222">
        <v>0</v>
      </c>
      <c r="K222">
        <v>0</v>
      </c>
      <c r="L222">
        <v>0</v>
      </c>
      <c r="M222">
        <v>0</v>
      </c>
      <c r="N222">
        <v>30</v>
      </c>
      <c r="O222">
        <v>0</v>
      </c>
      <c r="P222">
        <v>0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44</v>
      </c>
      <c r="W222">
        <v>308</v>
      </c>
      <c r="X222">
        <v>0</v>
      </c>
      <c r="Z222">
        <v>0</v>
      </c>
      <c r="AA222" t="s">
        <v>458</v>
      </c>
    </row>
    <row r="223" spans="1:27" x14ac:dyDescent="0.25">
      <c r="H223">
        <v>601</v>
      </c>
    </row>
    <row r="224" spans="1:27" x14ac:dyDescent="0.25">
      <c r="A224">
        <v>109</v>
      </c>
      <c r="B224">
        <v>360</v>
      </c>
      <c r="C224" t="s">
        <v>459</v>
      </c>
      <c r="D224" t="s">
        <v>76</v>
      </c>
      <c r="E224" t="s">
        <v>82</v>
      </c>
      <c r="F224" t="s">
        <v>460</v>
      </c>
      <c r="G224" t="str">
        <f>"201410007642"</f>
        <v>201410007642</v>
      </c>
      <c r="H224" t="s">
        <v>461</v>
      </c>
      <c r="I224">
        <v>0</v>
      </c>
      <c r="J224">
        <v>0</v>
      </c>
      <c r="K224">
        <v>0</v>
      </c>
      <c r="L224">
        <v>0</v>
      </c>
      <c r="M224">
        <v>0</v>
      </c>
      <c r="N224">
        <v>30</v>
      </c>
      <c r="O224">
        <v>0</v>
      </c>
      <c r="P224">
        <v>0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42</v>
      </c>
      <c r="W224">
        <v>294</v>
      </c>
      <c r="X224">
        <v>0</v>
      </c>
      <c r="Z224">
        <v>0</v>
      </c>
      <c r="AA224" t="s">
        <v>462</v>
      </c>
    </row>
    <row r="225" spans="1:27" x14ac:dyDescent="0.25">
      <c r="H225">
        <v>601</v>
      </c>
    </row>
    <row r="226" spans="1:27" x14ac:dyDescent="0.25">
      <c r="A226">
        <v>110</v>
      </c>
      <c r="B226">
        <v>343</v>
      </c>
      <c r="C226" t="s">
        <v>463</v>
      </c>
      <c r="D226" t="s">
        <v>265</v>
      </c>
      <c r="E226" t="s">
        <v>464</v>
      </c>
      <c r="F226" t="s">
        <v>465</v>
      </c>
      <c r="G226" t="str">
        <f>"00017261"</f>
        <v>00017261</v>
      </c>
      <c r="H226">
        <v>836</v>
      </c>
      <c r="I226">
        <v>0</v>
      </c>
      <c r="J226">
        <v>0</v>
      </c>
      <c r="K226">
        <v>0</v>
      </c>
      <c r="L226">
        <v>200</v>
      </c>
      <c r="M226">
        <v>0</v>
      </c>
      <c r="N226">
        <v>70</v>
      </c>
      <c r="O226">
        <v>30</v>
      </c>
      <c r="P226">
        <v>30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Z226">
        <v>0</v>
      </c>
      <c r="AA226">
        <v>1166</v>
      </c>
    </row>
    <row r="227" spans="1:27" x14ac:dyDescent="0.25">
      <c r="H227" t="s">
        <v>29</v>
      </c>
    </row>
    <row r="228" spans="1:27" x14ac:dyDescent="0.25">
      <c r="A228">
        <v>111</v>
      </c>
      <c r="B228">
        <v>342</v>
      </c>
      <c r="C228" t="s">
        <v>466</v>
      </c>
      <c r="D228" t="s">
        <v>135</v>
      </c>
      <c r="E228" t="s">
        <v>184</v>
      </c>
      <c r="F228" t="s">
        <v>467</v>
      </c>
      <c r="G228" t="str">
        <f>"201406014469"</f>
        <v>201406014469</v>
      </c>
      <c r="H228">
        <v>781</v>
      </c>
      <c r="I228">
        <v>0</v>
      </c>
      <c r="J228">
        <v>0</v>
      </c>
      <c r="K228">
        <v>0</v>
      </c>
      <c r="L228">
        <v>0</v>
      </c>
      <c r="M228">
        <v>0</v>
      </c>
      <c r="N228">
        <v>70</v>
      </c>
      <c r="O228">
        <v>0</v>
      </c>
      <c r="P228">
        <v>0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45</v>
      </c>
      <c r="W228">
        <v>315</v>
      </c>
      <c r="X228">
        <v>0</v>
      </c>
      <c r="Z228">
        <v>0</v>
      </c>
      <c r="AA228">
        <v>1166</v>
      </c>
    </row>
    <row r="229" spans="1:27" x14ac:dyDescent="0.25">
      <c r="H229" t="s">
        <v>29</v>
      </c>
    </row>
    <row r="230" spans="1:27" x14ac:dyDescent="0.25">
      <c r="A230">
        <v>112</v>
      </c>
      <c r="B230">
        <v>702</v>
      </c>
      <c r="C230" t="s">
        <v>468</v>
      </c>
      <c r="D230" t="s">
        <v>469</v>
      </c>
      <c r="E230" t="s">
        <v>470</v>
      </c>
      <c r="F230" t="s">
        <v>471</v>
      </c>
      <c r="G230" t="str">
        <f>"00166801"</f>
        <v>00166801</v>
      </c>
      <c r="H230" t="s">
        <v>104</v>
      </c>
      <c r="I230">
        <v>0</v>
      </c>
      <c r="J230">
        <v>0</v>
      </c>
      <c r="K230">
        <v>0</v>
      </c>
      <c r="L230">
        <v>200</v>
      </c>
      <c r="M230">
        <v>0</v>
      </c>
      <c r="N230">
        <v>30</v>
      </c>
      <c r="O230">
        <v>0</v>
      </c>
      <c r="P230">
        <v>0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23</v>
      </c>
      <c r="W230">
        <v>161</v>
      </c>
      <c r="X230">
        <v>0</v>
      </c>
      <c r="Z230">
        <v>0</v>
      </c>
      <c r="AA230" t="s">
        <v>472</v>
      </c>
    </row>
    <row r="231" spans="1:27" x14ac:dyDescent="0.25">
      <c r="H231">
        <v>601</v>
      </c>
    </row>
    <row r="232" spans="1:27" x14ac:dyDescent="0.25">
      <c r="A232">
        <v>113</v>
      </c>
      <c r="B232">
        <v>469</v>
      </c>
      <c r="C232" t="s">
        <v>473</v>
      </c>
      <c r="D232" t="s">
        <v>474</v>
      </c>
      <c r="E232" t="s">
        <v>36</v>
      </c>
      <c r="F232" t="s">
        <v>475</v>
      </c>
      <c r="G232" t="str">
        <f>"00184102"</f>
        <v>00184102</v>
      </c>
      <c r="H232" t="s">
        <v>476</v>
      </c>
      <c r="I232">
        <v>0</v>
      </c>
      <c r="J232">
        <v>0</v>
      </c>
      <c r="K232">
        <v>0</v>
      </c>
      <c r="L232">
        <v>0</v>
      </c>
      <c r="M232">
        <v>0</v>
      </c>
      <c r="N232">
        <v>30</v>
      </c>
      <c r="O232">
        <v>0</v>
      </c>
      <c r="P232">
        <v>0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44</v>
      </c>
      <c r="W232">
        <v>308</v>
      </c>
      <c r="X232">
        <v>0</v>
      </c>
      <c r="Z232">
        <v>0</v>
      </c>
      <c r="AA232" t="s">
        <v>477</v>
      </c>
    </row>
    <row r="233" spans="1:27" x14ac:dyDescent="0.25">
      <c r="H233">
        <v>601</v>
      </c>
    </row>
    <row r="234" spans="1:27" x14ac:dyDescent="0.25">
      <c r="A234">
        <v>114</v>
      </c>
      <c r="B234">
        <v>627</v>
      </c>
      <c r="C234" t="s">
        <v>478</v>
      </c>
      <c r="D234" t="s">
        <v>285</v>
      </c>
      <c r="E234" t="s">
        <v>479</v>
      </c>
      <c r="F234" t="s">
        <v>480</v>
      </c>
      <c r="G234" t="str">
        <f>"200801006955"</f>
        <v>200801006955</v>
      </c>
      <c r="H234" t="s">
        <v>481</v>
      </c>
      <c r="I234">
        <v>0</v>
      </c>
      <c r="J234">
        <v>0</v>
      </c>
      <c r="K234">
        <v>0</v>
      </c>
      <c r="L234">
        <v>200</v>
      </c>
      <c r="M234">
        <v>0</v>
      </c>
      <c r="N234">
        <v>70</v>
      </c>
      <c r="O234">
        <v>0</v>
      </c>
      <c r="P234">
        <v>0</v>
      </c>
      <c r="Q234">
        <v>30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Z234">
        <v>0</v>
      </c>
      <c r="AA234" t="s">
        <v>482</v>
      </c>
    </row>
    <row r="235" spans="1:27" x14ac:dyDescent="0.25">
      <c r="H235" t="s">
        <v>17</v>
      </c>
    </row>
    <row r="236" spans="1:27" x14ac:dyDescent="0.25">
      <c r="A236">
        <v>115</v>
      </c>
      <c r="B236">
        <v>113</v>
      </c>
      <c r="C236" t="s">
        <v>483</v>
      </c>
      <c r="D236" t="s">
        <v>82</v>
      </c>
      <c r="E236" t="s">
        <v>179</v>
      </c>
      <c r="F236" t="s">
        <v>484</v>
      </c>
      <c r="G236" t="str">
        <f>"00171661"</f>
        <v>00171661</v>
      </c>
      <c r="H236" t="s">
        <v>485</v>
      </c>
      <c r="I236">
        <v>0</v>
      </c>
      <c r="J236">
        <v>0</v>
      </c>
      <c r="K236">
        <v>0</v>
      </c>
      <c r="L236">
        <v>200</v>
      </c>
      <c r="M236">
        <v>0</v>
      </c>
      <c r="N236">
        <v>70</v>
      </c>
      <c r="O236">
        <v>0</v>
      </c>
      <c r="P236">
        <v>0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24</v>
      </c>
      <c r="W236">
        <v>168</v>
      </c>
      <c r="X236">
        <v>0</v>
      </c>
      <c r="Z236">
        <v>0</v>
      </c>
      <c r="AA236" t="s">
        <v>486</v>
      </c>
    </row>
    <row r="237" spans="1:27" x14ac:dyDescent="0.25">
      <c r="H237" t="s">
        <v>17</v>
      </c>
    </row>
    <row r="238" spans="1:27" x14ac:dyDescent="0.25">
      <c r="A238">
        <v>116</v>
      </c>
      <c r="B238">
        <v>188</v>
      </c>
      <c r="C238" t="s">
        <v>487</v>
      </c>
      <c r="D238" t="s">
        <v>46</v>
      </c>
      <c r="E238" t="s">
        <v>35</v>
      </c>
      <c r="F238" t="s">
        <v>488</v>
      </c>
      <c r="G238" t="str">
        <f>"200801007249"</f>
        <v>200801007249</v>
      </c>
      <c r="H238">
        <v>693</v>
      </c>
      <c r="I238">
        <v>0</v>
      </c>
      <c r="J238">
        <v>0</v>
      </c>
      <c r="K238">
        <v>0</v>
      </c>
      <c r="L238">
        <v>200</v>
      </c>
      <c r="M238">
        <v>0</v>
      </c>
      <c r="N238">
        <v>70</v>
      </c>
      <c r="O238">
        <v>0</v>
      </c>
      <c r="P238">
        <v>0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24</v>
      </c>
      <c r="W238">
        <v>168</v>
      </c>
      <c r="X238">
        <v>0</v>
      </c>
      <c r="Z238">
        <v>0</v>
      </c>
      <c r="AA238">
        <v>1131</v>
      </c>
    </row>
    <row r="239" spans="1:27" x14ac:dyDescent="0.25">
      <c r="H239" t="s">
        <v>29</v>
      </c>
    </row>
    <row r="240" spans="1:27" x14ac:dyDescent="0.25">
      <c r="A240">
        <v>117</v>
      </c>
      <c r="B240">
        <v>83</v>
      </c>
      <c r="C240" t="s">
        <v>489</v>
      </c>
      <c r="D240" t="s">
        <v>192</v>
      </c>
      <c r="E240" t="s">
        <v>82</v>
      </c>
      <c r="F240" t="s">
        <v>490</v>
      </c>
      <c r="G240" t="str">
        <f>"201406013405"</f>
        <v>201406013405</v>
      </c>
      <c r="H240" t="s">
        <v>491</v>
      </c>
      <c r="I240">
        <v>0</v>
      </c>
      <c r="J240">
        <v>0</v>
      </c>
      <c r="K240">
        <v>0</v>
      </c>
      <c r="L240">
        <v>200</v>
      </c>
      <c r="M240">
        <v>0</v>
      </c>
      <c r="N240">
        <v>50</v>
      </c>
      <c r="O240">
        <v>0</v>
      </c>
      <c r="P240">
        <v>0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23</v>
      </c>
      <c r="W240">
        <v>161</v>
      </c>
      <c r="X240">
        <v>0</v>
      </c>
      <c r="Z240">
        <v>0</v>
      </c>
      <c r="AA240" t="s">
        <v>492</v>
      </c>
    </row>
    <row r="241" spans="1:27" x14ac:dyDescent="0.25">
      <c r="H241" t="s">
        <v>17</v>
      </c>
    </row>
    <row r="242" spans="1:27" x14ac:dyDescent="0.25">
      <c r="A242">
        <v>118</v>
      </c>
      <c r="B242">
        <v>451</v>
      </c>
      <c r="C242" t="s">
        <v>493</v>
      </c>
      <c r="D242" t="s">
        <v>69</v>
      </c>
      <c r="E242" t="s">
        <v>60</v>
      </c>
      <c r="F242" t="s">
        <v>494</v>
      </c>
      <c r="G242" t="str">
        <f>"201402000841"</f>
        <v>201402000841</v>
      </c>
      <c r="H242" t="s">
        <v>495</v>
      </c>
      <c r="I242">
        <v>0</v>
      </c>
      <c r="J242">
        <v>0</v>
      </c>
      <c r="K242">
        <v>0</v>
      </c>
      <c r="L242">
        <v>0</v>
      </c>
      <c r="M242">
        <v>0</v>
      </c>
      <c r="N242">
        <v>30</v>
      </c>
      <c r="O242">
        <v>0</v>
      </c>
      <c r="P242">
        <v>0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50</v>
      </c>
      <c r="W242">
        <v>350</v>
      </c>
      <c r="X242">
        <v>0</v>
      </c>
      <c r="Z242">
        <v>0</v>
      </c>
      <c r="AA242" t="s">
        <v>496</v>
      </c>
    </row>
    <row r="243" spans="1:27" x14ac:dyDescent="0.25">
      <c r="H243">
        <v>601</v>
      </c>
    </row>
    <row r="244" spans="1:27" x14ac:dyDescent="0.25">
      <c r="A244">
        <v>119</v>
      </c>
      <c r="B244">
        <v>387</v>
      </c>
      <c r="C244" t="s">
        <v>497</v>
      </c>
      <c r="D244" t="s">
        <v>498</v>
      </c>
      <c r="E244" t="s">
        <v>60</v>
      </c>
      <c r="F244" t="s">
        <v>499</v>
      </c>
      <c r="G244" t="str">
        <f>"201405001440"</f>
        <v>201405001440</v>
      </c>
      <c r="H244" t="s">
        <v>500</v>
      </c>
      <c r="I244">
        <v>0</v>
      </c>
      <c r="J244">
        <v>0</v>
      </c>
      <c r="K244">
        <v>0</v>
      </c>
      <c r="L244">
        <v>0</v>
      </c>
      <c r="M244">
        <v>0</v>
      </c>
      <c r="N244">
        <v>30</v>
      </c>
      <c r="O244">
        <v>0</v>
      </c>
      <c r="P244">
        <v>0</v>
      </c>
      <c r="Q244">
        <v>0</v>
      </c>
      <c r="R244">
        <v>0</v>
      </c>
      <c r="S244">
        <v>30</v>
      </c>
      <c r="T244">
        <v>0</v>
      </c>
      <c r="U244">
        <v>0</v>
      </c>
      <c r="V244">
        <v>28</v>
      </c>
      <c r="W244">
        <v>196</v>
      </c>
      <c r="X244">
        <v>0</v>
      </c>
      <c r="Z244">
        <v>0</v>
      </c>
      <c r="AA244" t="s">
        <v>501</v>
      </c>
    </row>
    <row r="245" spans="1:27" x14ac:dyDescent="0.25">
      <c r="H245">
        <v>601</v>
      </c>
    </row>
    <row r="246" spans="1:27" x14ac:dyDescent="0.25">
      <c r="A246">
        <v>120</v>
      </c>
      <c r="B246">
        <v>739</v>
      </c>
      <c r="C246" t="s">
        <v>502</v>
      </c>
      <c r="D246" t="s">
        <v>503</v>
      </c>
      <c r="E246" t="s">
        <v>15</v>
      </c>
      <c r="F246" t="s">
        <v>504</v>
      </c>
      <c r="G246" t="str">
        <f>"201412002770"</f>
        <v>201412002770</v>
      </c>
      <c r="H246" t="s">
        <v>505</v>
      </c>
      <c r="I246">
        <v>0</v>
      </c>
      <c r="J246">
        <v>0</v>
      </c>
      <c r="K246">
        <v>0</v>
      </c>
      <c r="L246">
        <v>0</v>
      </c>
      <c r="M246">
        <v>0</v>
      </c>
      <c r="N246">
        <v>70</v>
      </c>
      <c r="O246">
        <v>30</v>
      </c>
      <c r="P246">
        <v>0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40</v>
      </c>
      <c r="W246">
        <v>280</v>
      </c>
      <c r="X246">
        <v>0</v>
      </c>
      <c r="Z246">
        <v>0</v>
      </c>
      <c r="AA246" t="s">
        <v>506</v>
      </c>
    </row>
    <row r="247" spans="1:27" x14ac:dyDescent="0.25">
      <c r="H247" t="s">
        <v>17</v>
      </c>
    </row>
    <row r="248" spans="1:27" x14ac:dyDescent="0.25">
      <c r="A248">
        <v>121</v>
      </c>
      <c r="B248">
        <v>454</v>
      </c>
      <c r="C248" t="s">
        <v>507</v>
      </c>
      <c r="D248" t="s">
        <v>508</v>
      </c>
      <c r="E248" t="s">
        <v>36</v>
      </c>
      <c r="F248" t="s">
        <v>509</v>
      </c>
      <c r="G248" t="str">
        <f>"201506004152"</f>
        <v>201506004152</v>
      </c>
      <c r="H248" t="s">
        <v>429</v>
      </c>
      <c r="I248">
        <v>0</v>
      </c>
      <c r="J248">
        <v>0</v>
      </c>
      <c r="K248">
        <v>0</v>
      </c>
      <c r="L248">
        <v>0</v>
      </c>
      <c r="M248">
        <v>0</v>
      </c>
      <c r="N248">
        <v>70</v>
      </c>
      <c r="O248">
        <v>0</v>
      </c>
      <c r="P248">
        <v>0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46</v>
      </c>
      <c r="W248">
        <v>322</v>
      </c>
      <c r="X248">
        <v>0</v>
      </c>
      <c r="Z248">
        <v>0</v>
      </c>
      <c r="AA248" t="s">
        <v>510</v>
      </c>
    </row>
    <row r="249" spans="1:27" x14ac:dyDescent="0.25">
      <c r="H249" t="s">
        <v>17</v>
      </c>
    </row>
    <row r="250" spans="1:27" x14ac:dyDescent="0.25">
      <c r="A250">
        <v>122</v>
      </c>
      <c r="B250">
        <v>7</v>
      </c>
      <c r="C250" t="s">
        <v>511</v>
      </c>
      <c r="D250" t="s">
        <v>40</v>
      </c>
      <c r="E250" t="s">
        <v>470</v>
      </c>
      <c r="F250" t="s">
        <v>512</v>
      </c>
      <c r="G250" t="str">
        <f>"00147873"</f>
        <v>00147873</v>
      </c>
      <c r="H250">
        <v>759</v>
      </c>
      <c r="I250">
        <v>0</v>
      </c>
      <c r="J250">
        <v>0</v>
      </c>
      <c r="K250">
        <v>0</v>
      </c>
      <c r="L250">
        <v>0</v>
      </c>
      <c r="M250">
        <v>0</v>
      </c>
      <c r="N250">
        <v>30</v>
      </c>
      <c r="O250">
        <v>0</v>
      </c>
      <c r="P250">
        <v>0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46</v>
      </c>
      <c r="W250">
        <v>322</v>
      </c>
      <c r="X250">
        <v>0</v>
      </c>
      <c r="Z250">
        <v>0</v>
      </c>
      <c r="AA250">
        <v>1111</v>
      </c>
    </row>
    <row r="251" spans="1:27" x14ac:dyDescent="0.25">
      <c r="H251">
        <v>601</v>
      </c>
    </row>
    <row r="252" spans="1:27" x14ac:dyDescent="0.25">
      <c r="A252">
        <v>123</v>
      </c>
      <c r="B252">
        <v>284</v>
      </c>
      <c r="C252" t="s">
        <v>513</v>
      </c>
      <c r="D252" t="s">
        <v>76</v>
      </c>
      <c r="E252" t="s">
        <v>60</v>
      </c>
      <c r="F252" t="s">
        <v>514</v>
      </c>
      <c r="G252" t="str">
        <f>"200902000567"</f>
        <v>200902000567</v>
      </c>
      <c r="H252">
        <v>704</v>
      </c>
      <c r="I252">
        <v>0</v>
      </c>
      <c r="J252">
        <v>0</v>
      </c>
      <c r="K252">
        <v>0</v>
      </c>
      <c r="L252">
        <v>200</v>
      </c>
      <c r="M252">
        <v>0</v>
      </c>
      <c r="N252">
        <v>70</v>
      </c>
      <c r="O252">
        <v>0</v>
      </c>
      <c r="P252">
        <v>0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19</v>
      </c>
      <c r="W252">
        <v>133</v>
      </c>
      <c r="X252">
        <v>0</v>
      </c>
      <c r="Z252">
        <v>0</v>
      </c>
      <c r="AA252">
        <v>1107</v>
      </c>
    </row>
    <row r="253" spans="1:27" x14ac:dyDescent="0.25">
      <c r="H253" t="s">
        <v>17</v>
      </c>
    </row>
    <row r="254" spans="1:27" x14ac:dyDescent="0.25">
      <c r="A254">
        <v>124</v>
      </c>
      <c r="B254">
        <v>99</v>
      </c>
      <c r="C254" t="s">
        <v>515</v>
      </c>
      <c r="D254" t="s">
        <v>46</v>
      </c>
      <c r="E254" t="s">
        <v>516</v>
      </c>
      <c r="F254" t="s">
        <v>517</v>
      </c>
      <c r="G254" t="str">
        <f>"00173523"</f>
        <v>00173523</v>
      </c>
      <c r="H254" t="s">
        <v>518</v>
      </c>
      <c r="I254">
        <v>0</v>
      </c>
      <c r="J254">
        <v>0</v>
      </c>
      <c r="K254">
        <v>0</v>
      </c>
      <c r="L254">
        <v>0</v>
      </c>
      <c r="M254">
        <v>100</v>
      </c>
      <c r="N254">
        <v>70</v>
      </c>
      <c r="O254">
        <v>30</v>
      </c>
      <c r="P254">
        <v>0</v>
      </c>
      <c r="Q254">
        <v>30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Z254">
        <v>0</v>
      </c>
      <c r="AA254" t="s">
        <v>519</v>
      </c>
    </row>
    <row r="255" spans="1:27" x14ac:dyDescent="0.25">
      <c r="H255" t="s">
        <v>17</v>
      </c>
    </row>
    <row r="256" spans="1:27" x14ac:dyDescent="0.25">
      <c r="A256">
        <v>125</v>
      </c>
      <c r="B256">
        <v>694</v>
      </c>
      <c r="C256" t="s">
        <v>520</v>
      </c>
      <c r="D256" t="s">
        <v>474</v>
      </c>
      <c r="E256" t="s">
        <v>56</v>
      </c>
      <c r="F256" t="s">
        <v>521</v>
      </c>
      <c r="G256" t="str">
        <f>"201405002046"</f>
        <v>201405002046</v>
      </c>
      <c r="H256" t="s">
        <v>292</v>
      </c>
      <c r="I256">
        <v>0</v>
      </c>
      <c r="J256">
        <v>0</v>
      </c>
      <c r="K256">
        <v>0</v>
      </c>
      <c r="L256">
        <v>0</v>
      </c>
      <c r="M256">
        <v>0</v>
      </c>
      <c r="N256">
        <v>30</v>
      </c>
      <c r="O256">
        <v>0</v>
      </c>
      <c r="P256">
        <v>0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54</v>
      </c>
      <c r="W256">
        <v>378</v>
      </c>
      <c r="X256">
        <v>0</v>
      </c>
      <c r="Z256">
        <v>0</v>
      </c>
      <c r="AA256" t="s">
        <v>522</v>
      </c>
    </row>
    <row r="257" spans="1:27" x14ac:dyDescent="0.25">
      <c r="H257">
        <v>601</v>
      </c>
    </row>
    <row r="258" spans="1:27" x14ac:dyDescent="0.25">
      <c r="A258">
        <v>126</v>
      </c>
      <c r="B258">
        <v>169</v>
      </c>
      <c r="C258" t="s">
        <v>523</v>
      </c>
      <c r="D258" t="s">
        <v>36</v>
      </c>
      <c r="E258" t="s">
        <v>46</v>
      </c>
      <c r="F258" t="s">
        <v>524</v>
      </c>
      <c r="G258" t="str">
        <f>"201403000038"</f>
        <v>201403000038</v>
      </c>
      <c r="H258">
        <v>781</v>
      </c>
      <c r="I258">
        <v>0</v>
      </c>
      <c r="J258">
        <v>0</v>
      </c>
      <c r="K258">
        <v>0</v>
      </c>
      <c r="L258">
        <v>0</v>
      </c>
      <c r="M258">
        <v>0</v>
      </c>
      <c r="N258">
        <v>30</v>
      </c>
      <c r="O258">
        <v>0</v>
      </c>
      <c r="P258">
        <v>0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40</v>
      </c>
      <c r="W258">
        <v>280</v>
      </c>
      <c r="X258">
        <v>0</v>
      </c>
      <c r="Z258">
        <v>0</v>
      </c>
      <c r="AA258">
        <v>1091</v>
      </c>
    </row>
    <row r="259" spans="1:27" x14ac:dyDescent="0.25">
      <c r="H259" t="s">
        <v>17</v>
      </c>
    </row>
    <row r="260" spans="1:27" x14ac:dyDescent="0.25">
      <c r="A260">
        <v>127</v>
      </c>
      <c r="B260">
        <v>197</v>
      </c>
      <c r="C260" t="s">
        <v>525</v>
      </c>
      <c r="D260" t="s">
        <v>65</v>
      </c>
      <c r="E260" t="s">
        <v>60</v>
      </c>
      <c r="F260" t="s">
        <v>526</v>
      </c>
      <c r="G260" t="str">
        <f>"00152384"</f>
        <v>00152384</v>
      </c>
      <c r="H260" t="s">
        <v>402</v>
      </c>
      <c r="I260">
        <v>0</v>
      </c>
      <c r="J260">
        <v>0</v>
      </c>
      <c r="K260">
        <v>0</v>
      </c>
      <c r="L260">
        <v>200</v>
      </c>
      <c r="M260">
        <v>0</v>
      </c>
      <c r="N260">
        <v>30</v>
      </c>
      <c r="O260">
        <v>0</v>
      </c>
      <c r="P260">
        <v>0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12</v>
      </c>
      <c r="W260">
        <v>84</v>
      </c>
      <c r="X260">
        <v>0</v>
      </c>
      <c r="Z260">
        <v>0</v>
      </c>
      <c r="AA260" t="s">
        <v>527</v>
      </c>
    </row>
    <row r="261" spans="1:27" x14ac:dyDescent="0.25">
      <c r="H261">
        <v>601</v>
      </c>
    </row>
    <row r="262" spans="1:27" x14ac:dyDescent="0.25">
      <c r="A262">
        <v>128</v>
      </c>
      <c r="B262">
        <v>397</v>
      </c>
      <c r="C262" t="s">
        <v>528</v>
      </c>
      <c r="D262" t="s">
        <v>529</v>
      </c>
      <c r="E262" t="s">
        <v>15</v>
      </c>
      <c r="F262" t="s">
        <v>530</v>
      </c>
      <c r="G262" t="str">
        <f>"201403000109"</f>
        <v>201403000109</v>
      </c>
      <c r="H262" t="s">
        <v>531</v>
      </c>
      <c r="I262">
        <v>0</v>
      </c>
      <c r="J262">
        <v>0</v>
      </c>
      <c r="K262">
        <v>0</v>
      </c>
      <c r="L262">
        <v>0</v>
      </c>
      <c r="M262">
        <v>100</v>
      </c>
      <c r="N262">
        <v>70</v>
      </c>
      <c r="O262">
        <v>0</v>
      </c>
      <c r="P262">
        <v>0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25</v>
      </c>
      <c r="W262">
        <v>175</v>
      </c>
      <c r="X262">
        <v>0</v>
      </c>
      <c r="Z262">
        <v>0</v>
      </c>
      <c r="AA262" t="s">
        <v>532</v>
      </c>
    </row>
    <row r="263" spans="1:27" x14ac:dyDescent="0.25">
      <c r="H263" t="s">
        <v>29</v>
      </c>
    </row>
    <row r="264" spans="1:27" x14ac:dyDescent="0.25">
      <c r="A264">
        <v>129</v>
      </c>
      <c r="B264">
        <v>93</v>
      </c>
      <c r="C264" t="s">
        <v>533</v>
      </c>
      <c r="D264" t="s">
        <v>534</v>
      </c>
      <c r="E264" t="s">
        <v>54</v>
      </c>
      <c r="F264" t="s">
        <v>535</v>
      </c>
      <c r="G264" t="str">
        <f>"201406000233"</f>
        <v>201406000233</v>
      </c>
      <c r="H264" t="s">
        <v>536</v>
      </c>
      <c r="I264">
        <v>0</v>
      </c>
      <c r="J264">
        <v>0</v>
      </c>
      <c r="K264">
        <v>0</v>
      </c>
      <c r="L264">
        <v>200</v>
      </c>
      <c r="M264">
        <v>0</v>
      </c>
      <c r="N264">
        <v>70</v>
      </c>
      <c r="O264">
        <v>30</v>
      </c>
      <c r="P264">
        <v>0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Z264">
        <v>0</v>
      </c>
      <c r="AA264" t="s">
        <v>537</v>
      </c>
    </row>
    <row r="265" spans="1:27" x14ac:dyDescent="0.25">
      <c r="H265" t="s">
        <v>29</v>
      </c>
    </row>
    <row r="266" spans="1:27" x14ac:dyDescent="0.25">
      <c r="A266">
        <v>130</v>
      </c>
      <c r="B266">
        <v>686</v>
      </c>
      <c r="C266" t="s">
        <v>538</v>
      </c>
      <c r="D266" t="s">
        <v>76</v>
      </c>
      <c r="E266" t="s">
        <v>50</v>
      </c>
      <c r="F266" t="s">
        <v>539</v>
      </c>
      <c r="G266" t="str">
        <f>"200802008984"</f>
        <v>200802008984</v>
      </c>
      <c r="H266" t="s">
        <v>104</v>
      </c>
      <c r="I266">
        <v>0</v>
      </c>
      <c r="J266">
        <v>0</v>
      </c>
      <c r="K266">
        <v>0</v>
      </c>
      <c r="L266">
        <v>0</v>
      </c>
      <c r="M266">
        <v>0</v>
      </c>
      <c r="N266">
        <v>70</v>
      </c>
      <c r="O266">
        <v>0</v>
      </c>
      <c r="P266">
        <v>0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34</v>
      </c>
      <c r="W266">
        <v>238</v>
      </c>
      <c r="X266">
        <v>0</v>
      </c>
      <c r="Z266">
        <v>0</v>
      </c>
      <c r="AA266" t="s">
        <v>540</v>
      </c>
    </row>
    <row r="267" spans="1:27" x14ac:dyDescent="0.25">
      <c r="H267" t="s">
        <v>17</v>
      </c>
    </row>
    <row r="268" spans="1:27" x14ac:dyDescent="0.25">
      <c r="A268">
        <v>131</v>
      </c>
      <c r="B268">
        <v>125</v>
      </c>
      <c r="C268" t="s">
        <v>541</v>
      </c>
      <c r="D268" t="s">
        <v>542</v>
      </c>
      <c r="E268" t="s">
        <v>15</v>
      </c>
      <c r="F268" t="s">
        <v>543</v>
      </c>
      <c r="G268" t="str">
        <f>"201511008760"</f>
        <v>201511008760</v>
      </c>
      <c r="H268" t="s">
        <v>189</v>
      </c>
      <c r="I268">
        <v>0</v>
      </c>
      <c r="J268">
        <v>0</v>
      </c>
      <c r="K268">
        <v>0</v>
      </c>
      <c r="L268">
        <v>0</v>
      </c>
      <c r="M268">
        <v>0</v>
      </c>
      <c r="N268">
        <v>30</v>
      </c>
      <c r="O268">
        <v>0</v>
      </c>
      <c r="P268">
        <v>30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35</v>
      </c>
      <c r="W268">
        <v>245</v>
      </c>
      <c r="X268">
        <v>0</v>
      </c>
      <c r="Z268">
        <v>0</v>
      </c>
      <c r="AA268" t="s">
        <v>544</v>
      </c>
    </row>
    <row r="269" spans="1:27" x14ac:dyDescent="0.25">
      <c r="H269" t="s">
        <v>17</v>
      </c>
    </row>
    <row r="270" spans="1:27" x14ac:dyDescent="0.25">
      <c r="A270">
        <v>132</v>
      </c>
      <c r="B270">
        <v>271</v>
      </c>
      <c r="C270" t="s">
        <v>545</v>
      </c>
      <c r="D270" t="s">
        <v>69</v>
      </c>
      <c r="E270" t="s">
        <v>56</v>
      </c>
      <c r="F270" t="s">
        <v>546</v>
      </c>
      <c r="G270" t="str">
        <f>"201511032705"</f>
        <v>201511032705</v>
      </c>
      <c r="H270" t="s">
        <v>453</v>
      </c>
      <c r="I270">
        <v>150</v>
      </c>
      <c r="J270">
        <v>0</v>
      </c>
      <c r="K270">
        <v>0</v>
      </c>
      <c r="L270">
        <v>0</v>
      </c>
      <c r="M270">
        <v>0</v>
      </c>
      <c r="N270">
        <v>70</v>
      </c>
      <c r="O270">
        <v>0</v>
      </c>
      <c r="P270">
        <v>0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Z270">
        <v>0</v>
      </c>
      <c r="AA270" t="s">
        <v>547</v>
      </c>
    </row>
    <row r="271" spans="1:27" x14ac:dyDescent="0.25">
      <c r="H271" t="s">
        <v>29</v>
      </c>
    </row>
    <row r="272" spans="1:27" x14ac:dyDescent="0.25">
      <c r="A272">
        <v>133</v>
      </c>
      <c r="B272">
        <v>477</v>
      </c>
      <c r="C272" t="s">
        <v>548</v>
      </c>
      <c r="D272" t="s">
        <v>549</v>
      </c>
      <c r="E272" t="s">
        <v>56</v>
      </c>
      <c r="F272" t="s">
        <v>550</v>
      </c>
      <c r="G272" t="str">
        <f>"201412004156"</f>
        <v>201412004156</v>
      </c>
      <c r="H272" t="s">
        <v>551</v>
      </c>
      <c r="I272">
        <v>0</v>
      </c>
      <c r="J272">
        <v>0</v>
      </c>
      <c r="K272">
        <v>0</v>
      </c>
      <c r="L272">
        <v>260</v>
      </c>
      <c r="M272">
        <v>0</v>
      </c>
      <c r="N272">
        <v>70</v>
      </c>
      <c r="O272">
        <v>0</v>
      </c>
      <c r="P272">
        <v>30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1</v>
      </c>
      <c r="W272">
        <v>7</v>
      </c>
      <c r="X272">
        <v>0</v>
      </c>
      <c r="Z272">
        <v>0</v>
      </c>
      <c r="AA272" t="s">
        <v>552</v>
      </c>
    </row>
    <row r="273" spans="1:27" x14ac:dyDescent="0.25">
      <c r="H273" t="s">
        <v>17</v>
      </c>
    </row>
    <row r="274" spans="1:27" x14ac:dyDescent="0.25">
      <c r="A274">
        <v>134</v>
      </c>
      <c r="B274">
        <v>615</v>
      </c>
      <c r="C274" t="s">
        <v>553</v>
      </c>
      <c r="D274" t="s">
        <v>197</v>
      </c>
      <c r="E274" t="s">
        <v>56</v>
      </c>
      <c r="F274" t="s">
        <v>554</v>
      </c>
      <c r="G274" t="str">
        <f>"201410004195"</f>
        <v>201410004195</v>
      </c>
      <c r="H274" t="s">
        <v>555</v>
      </c>
      <c r="I274">
        <v>0</v>
      </c>
      <c r="J274">
        <v>0</v>
      </c>
      <c r="K274">
        <v>0</v>
      </c>
      <c r="L274">
        <v>200</v>
      </c>
      <c r="M274">
        <v>0</v>
      </c>
      <c r="N274">
        <v>70</v>
      </c>
      <c r="O274">
        <v>0</v>
      </c>
      <c r="P274">
        <v>0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6</v>
      </c>
      <c r="W274">
        <v>42</v>
      </c>
      <c r="X274">
        <v>0</v>
      </c>
      <c r="Z274">
        <v>0</v>
      </c>
      <c r="AA274" t="s">
        <v>556</v>
      </c>
    </row>
    <row r="275" spans="1:27" x14ac:dyDescent="0.25">
      <c r="H275" t="s">
        <v>17</v>
      </c>
    </row>
    <row r="276" spans="1:27" x14ac:dyDescent="0.25">
      <c r="A276">
        <v>135</v>
      </c>
      <c r="B276">
        <v>437</v>
      </c>
      <c r="C276" t="s">
        <v>557</v>
      </c>
      <c r="D276" t="s">
        <v>558</v>
      </c>
      <c r="E276" t="s">
        <v>559</v>
      </c>
      <c r="F276" t="s">
        <v>560</v>
      </c>
      <c r="G276" t="str">
        <f>"201511042941"</f>
        <v>201511042941</v>
      </c>
      <c r="H276">
        <v>792</v>
      </c>
      <c r="I276">
        <v>0</v>
      </c>
      <c r="J276">
        <v>0</v>
      </c>
      <c r="K276">
        <v>0</v>
      </c>
      <c r="L276">
        <v>0</v>
      </c>
      <c r="M276">
        <v>100</v>
      </c>
      <c r="N276">
        <v>30</v>
      </c>
      <c r="O276">
        <v>30</v>
      </c>
      <c r="P276">
        <v>0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16</v>
      </c>
      <c r="W276">
        <v>112</v>
      </c>
      <c r="X276">
        <v>0</v>
      </c>
      <c r="Z276">
        <v>0</v>
      </c>
      <c r="AA276">
        <v>1064</v>
      </c>
    </row>
    <row r="277" spans="1:27" x14ac:dyDescent="0.25">
      <c r="H277">
        <v>601</v>
      </c>
    </row>
    <row r="278" spans="1:27" x14ac:dyDescent="0.25">
      <c r="A278">
        <v>136</v>
      </c>
      <c r="B278">
        <v>355</v>
      </c>
      <c r="C278" t="s">
        <v>561</v>
      </c>
      <c r="D278" t="s">
        <v>562</v>
      </c>
      <c r="E278" t="s">
        <v>563</v>
      </c>
      <c r="F278" t="s">
        <v>564</v>
      </c>
      <c r="G278" t="str">
        <f>"201405000562"</f>
        <v>201405000562</v>
      </c>
      <c r="H278" t="s">
        <v>255</v>
      </c>
      <c r="I278">
        <v>0</v>
      </c>
      <c r="J278">
        <v>0</v>
      </c>
      <c r="K278">
        <v>0</v>
      </c>
      <c r="L278">
        <v>200</v>
      </c>
      <c r="M278">
        <v>0</v>
      </c>
      <c r="N278">
        <v>30</v>
      </c>
      <c r="O278">
        <v>0</v>
      </c>
      <c r="P278">
        <v>0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6</v>
      </c>
      <c r="W278">
        <v>42</v>
      </c>
      <c r="X278">
        <v>0</v>
      </c>
      <c r="Z278">
        <v>0</v>
      </c>
      <c r="AA278" t="s">
        <v>565</v>
      </c>
    </row>
    <row r="279" spans="1:27" x14ac:dyDescent="0.25">
      <c r="H279">
        <v>601</v>
      </c>
    </row>
    <row r="280" spans="1:27" x14ac:dyDescent="0.25">
      <c r="A280">
        <v>137</v>
      </c>
      <c r="B280">
        <v>263</v>
      </c>
      <c r="C280" t="s">
        <v>566</v>
      </c>
      <c r="D280" t="s">
        <v>36</v>
      </c>
      <c r="E280" t="s">
        <v>60</v>
      </c>
      <c r="F280" t="s">
        <v>567</v>
      </c>
      <c r="G280" t="str">
        <f>"00166128"</f>
        <v>00166128</v>
      </c>
      <c r="H280" t="s">
        <v>116</v>
      </c>
      <c r="I280">
        <v>0</v>
      </c>
      <c r="J280">
        <v>0</v>
      </c>
      <c r="K280">
        <v>0</v>
      </c>
      <c r="L280">
        <v>0</v>
      </c>
      <c r="M280">
        <v>0</v>
      </c>
      <c r="N280">
        <v>0</v>
      </c>
      <c r="O280">
        <v>0</v>
      </c>
      <c r="P280">
        <v>0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31</v>
      </c>
      <c r="W280">
        <v>217</v>
      </c>
      <c r="X280">
        <v>0</v>
      </c>
      <c r="Z280">
        <v>0</v>
      </c>
      <c r="AA280" t="s">
        <v>568</v>
      </c>
    </row>
    <row r="281" spans="1:27" x14ac:dyDescent="0.25">
      <c r="H281">
        <v>601</v>
      </c>
    </row>
    <row r="282" spans="1:27" x14ac:dyDescent="0.25">
      <c r="A282">
        <v>138</v>
      </c>
      <c r="B282">
        <v>528</v>
      </c>
      <c r="C282" t="s">
        <v>347</v>
      </c>
      <c r="D282" t="s">
        <v>569</v>
      </c>
      <c r="E282" t="s">
        <v>570</v>
      </c>
      <c r="F282" t="s">
        <v>571</v>
      </c>
      <c r="G282" t="str">
        <f>"00177267"</f>
        <v>00177267</v>
      </c>
      <c r="H282" t="s">
        <v>572</v>
      </c>
      <c r="I282">
        <v>0</v>
      </c>
      <c r="J282">
        <v>0</v>
      </c>
      <c r="K282">
        <v>0</v>
      </c>
      <c r="L282">
        <v>0</v>
      </c>
      <c r="M282">
        <v>0</v>
      </c>
      <c r="N282">
        <v>30</v>
      </c>
      <c r="O282">
        <v>0</v>
      </c>
      <c r="P282">
        <v>0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30</v>
      </c>
      <c r="W282">
        <v>210</v>
      </c>
      <c r="X282">
        <v>0</v>
      </c>
      <c r="Z282">
        <v>0</v>
      </c>
      <c r="AA282" t="s">
        <v>573</v>
      </c>
    </row>
    <row r="283" spans="1:27" x14ac:dyDescent="0.25">
      <c r="H283">
        <v>601</v>
      </c>
    </row>
    <row r="284" spans="1:27" x14ac:dyDescent="0.25">
      <c r="A284">
        <v>139</v>
      </c>
      <c r="B284">
        <v>101</v>
      </c>
      <c r="C284" t="s">
        <v>574</v>
      </c>
      <c r="D284" t="s">
        <v>575</v>
      </c>
      <c r="E284" t="s">
        <v>60</v>
      </c>
      <c r="F284" t="s">
        <v>576</v>
      </c>
      <c r="G284" t="str">
        <f>"201402003674"</f>
        <v>201402003674</v>
      </c>
      <c r="H284" t="s">
        <v>577</v>
      </c>
      <c r="I284">
        <v>0</v>
      </c>
      <c r="J284">
        <v>0</v>
      </c>
      <c r="K284">
        <v>0</v>
      </c>
      <c r="L284">
        <v>0</v>
      </c>
      <c r="M284">
        <v>0</v>
      </c>
      <c r="N284">
        <v>30</v>
      </c>
      <c r="O284">
        <v>0</v>
      </c>
      <c r="P284">
        <v>0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32</v>
      </c>
      <c r="W284">
        <v>224</v>
      </c>
      <c r="X284">
        <v>0</v>
      </c>
      <c r="Z284">
        <v>0</v>
      </c>
      <c r="AA284" t="s">
        <v>578</v>
      </c>
    </row>
    <row r="285" spans="1:27" x14ac:dyDescent="0.25">
      <c r="H285">
        <v>601</v>
      </c>
    </row>
    <row r="286" spans="1:27" x14ac:dyDescent="0.25">
      <c r="A286">
        <v>140</v>
      </c>
      <c r="B286">
        <v>376</v>
      </c>
      <c r="C286" t="s">
        <v>579</v>
      </c>
      <c r="D286" t="s">
        <v>290</v>
      </c>
      <c r="E286" t="s">
        <v>60</v>
      </c>
      <c r="F286" t="s">
        <v>580</v>
      </c>
      <c r="G286" t="str">
        <f>"00012309"</f>
        <v>00012309</v>
      </c>
      <c r="H286" t="s">
        <v>374</v>
      </c>
      <c r="I286">
        <v>0</v>
      </c>
      <c r="J286">
        <v>0</v>
      </c>
      <c r="K286">
        <v>0</v>
      </c>
      <c r="L286">
        <v>200</v>
      </c>
      <c r="M286">
        <v>0</v>
      </c>
      <c r="N286">
        <v>70</v>
      </c>
      <c r="O286">
        <v>0</v>
      </c>
      <c r="P286">
        <v>0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15</v>
      </c>
      <c r="W286">
        <v>105</v>
      </c>
      <c r="X286">
        <v>0</v>
      </c>
      <c r="Z286">
        <v>0</v>
      </c>
      <c r="AA286" t="s">
        <v>581</v>
      </c>
    </row>
    <row r="287" spans="1:27" x14ac:dyDescent="0.25">
      <c r="H287" t="s">
        <v>17</v>
      </c>
    </row>
    <row r="288" spans="1:27" x14ac:dyDescent="0.25">
      <c r="A288">
        <v>141</v>
      </c>
      <c r="B288">
        <v>621</v>
      </c>
      <c r="C288" t="s">
        <v>582</v>
      </c>
      <c r="D288" t="s">
        <v>187</v>
      </c>
      <c r="E288" t="s">
        <v>46</v>
      </c>
      <c r="F288" t="s">
        <v>583</v>
      </c>
      <c r="G288" t="str">
        <f>"201407000088"</f>
        <v>201407000088</v>
      </c>
      <c r="H288" t="s">
        <v>584</v>
      </c>
      <c r="I288">
        <v>0</v>
      </c>
      <c r="J288">
        <v>0</v>
      </c>
      <c r="K288">
        <v>0</v>
      </c>
      <c r="L288">
        <v>0</v>
      </c>
      <c r="M288">
        <v>0</v>
      </c>
      <c r="N288">
        <v>30</v>
      </c>
      <c r="O288">
        <v>0</v>
      </c>
      <c r="P288">
        <v>0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44</v>
      </c>
      <c r="W288">
        <v>308</v>
      </c>
      <c r="X288">
        <v>0</v>
      </c>
      <c r="Z288">
        <v>0</v>
      </c>
      <c r="AA288" t="s">
        <v>585</v>
      </c>
    </row>
    <row r="289" spans="1:27" x14ac:dyDescent="0.25">
      <c r="H289">
        <v>601</v>
      </c>
    </row>
    <row r="290" spans="1:27" x14ac:dyDescent="0.25">
      <c r="A290">
        <v>142</v>
      </c>
      <c r="B290">
        <v>383</v>
      </c>
      <c r="C290" t="s">
        <v>586</v>
      </c>
      <c r="D290" t="s">
        <v>587</v>
      </c>
      <c r="E290" t="s">
        <v>46</v>
      </c>
      <c r="F290" t="s">
        <v>588</v>
      </c>
      <c r="G290" t="str">
        <f>"00153496"</f>
        <v>00153496</v>
      </c>
      <c r="H290" t="s">
        <v>287</v>
      </c>
      <c r="I290">
        <v>0</v>
      </c>
      <c r="J290">
        <v>0</v>
      </c>
      <c r="K290">
        <v>0</v>
      </c>
      <c r="L290">
        <v>200</v>
      </c>
      <c r="M290">
        <v>0</v>
      </c>
      <c r="N290">
        <v>50</v>
      </c>
      <c r="O290">
        <v>0</v>
      </c>
      <c r="P290">
        <v>0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8</v>
      </c>
      <c r="W290">
        <v>56</v>
      </c>
      <c r="X290">
        <v>0</v>
      </c>
      <c r="Z290">
        <v>0</v>
      </c>
      <c r="AA290" t="s">
        <v>589</v>
      </c>
    </row>
    <row r="291" spans="1:27" x14ac:dyDescent="0.25">
      <c r="H291" t="s">
        <v>29</v>
      </c>
    </row>
    <row r="292" spans="1:27" x14ac:dyDescent="0.25">
      <c r="A292">
        <v>143</v>
      </c>
      <c r="B292">
        <v>362</v>
      </c>
      <c r="C292" t="s">
        <v>590</v>
      </c>
      <c r="D292" t="s">
        <v>179</v>
      </c>
      <c r="E292" t="s">
        <v>82</v>
      </c>
      <c r="F292" t="s">
        <v>591</v>
      </c>
      <c r="G292" t="str">
        <f>"201406009610"</f>
        <v>201406009610</v>
      </c>
      <c r="H292" t="s">
        <v>592</v>
      </c>
      <c r="I292">
        <v>0</v>
      </c>
      <c r="J292">
        <v>0</v>
      </c>
      <c r="K292">
        <v>0</v>
      </c>
      <c r="L292">
        <v>0</v>
      </c>
      <c r="M292">
        <v>0</v>
      </c>
      <c r="N292">
        <v>30</v>
      </c>
      <c r="O292">
        <v>0</v>
      </c>
      <c r="P292">
        <v>0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24</v>
      </c>
      <c r="W292">
        <v>168</v>
      </c>
      <c r="X292">
        <v>0</v>
      </c>
      <c r="Z292">
        <v>0</v>
      </c>
      <c r="AA292" t="s">
        <v>593</v>
      </c>
    </row>
    <row r="293" spans="1:27" x14ac:dyDescent="0.25">
      <c r="H293">
        <v>601</v>
      </c>
    </row>
    <row r="294" spans="1:27" x14ac:dyDescent="0.25">
      <c r="A294">
        <v>144</v>
      </c>
      <c r="B294">
        <v>733</v>
      </c>
      <c r="C294" t="s">
        <v>594</v>
      </c>
      <c r="D294" t="s">
        <v>443</v>
      </c>
      <c r="E294" t="s">
        <v>40</v>
      </c>
      <c r="F294" t="s">
        <v>595</v>
      </c>
      <c r="G294" t="str">
        <f>"201409004728"</f>
        <v>201409004728</v>
      </c>
      <c r="H294" t="s">
        <v>596</v>
      </c>
      <c r="I294">
        <v>0</v>
      </c>
      <c r="J294">
        <v>0</v>
      </c>
      <c r="K294">
        <v>0</v>
      </c>
      <c r="L294">
        <v>0</v>
      </c>
      <c r="M294">
        <v>0</v>
      </c>
      <c r="N294">
        <v>70</v>
      </c>
      <c r="O294">
        <v>0</v>
      </c>
      <c r="P294">
        <v>0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36</v>
      </c>
      <c r="W294">
        <v>252</v>
      </c>
      <c r="X294">
        <v>0</v>
      </c>
      <c r="Z294">
        <v>0</v>
      </c>
      <c r="AA294" t="s">
        <v>597</v>
      </c>
    </row>
    <row r="295" spans="1:27" x14ac:dyDescent="0.25">
      <c r="H295">
        <v>601</v>
      </c>
    </row>
    <row r="296" spans="1:27" x14ac:dyDescent="0.25">
      <c r="A296">
        <v>145</v>
      </c>
      <c r="B296">
        <v>47</v>
      </c>
      <c r="C296" t="s">
        <v>598</v>
      </c>
      <c r="D296" t="s">
        <v>599</v>
      </c>
      <c r="E296" t="s">
        <v>36</v>
      </c>
      <c r="F296" t="s">
        <v>600</v>
      </c>
      <c r="G296" t="str">
        <f>"201510000110"</f>
        <v>201510000110</v>
      </c>
      <c r="H296" t="s">
        <v>531</v>
      </c>
      <c r="I296">
        <v>0</v>
      </c>
      <c r="J296">
        <v>0</v>
      </c>
      <c r="K296">
        <v>0</v>
      </c>
      <c r="L296">
        <v>0</v>
      </c>
      <c r="M296">
        <v>0</v>
      </c>
      <c r="N296">
        <v>30</v>
      </c>
      <c r="O296">
        <v>0</v>
      </c>
      <c r="P296">
        <v>0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33</v>
      </c>
      <c r="W296">
        <v>231</v>
      </c>
      <c r="X296">
        <v>0</v>
      </c>
      <c r="Z296">
        <v>0</v>
      </c>
      <c r="AA296" t="s">
        <v>601</v>
      </c>
    </row>
    <row r="297" spans="1:27" x14ac:dyDescent="0.25">
      <c r="H297" t="s">
        <v>17</v>
      </c>
    </row>
    <row r="298" spans="1:27" x14ac:dyDescent="0.25">
      <c r="A298">
        <v>146</v>
      </c>
      <c r="B298">
        <v>788</v>
      </c>
      <c r="C298" t="s">
        <v>602</v>
      </c>
      <c r="D298" t="s">
        <v>187</v>
      </c>
      <c r="E298" t="s">
        <v>82</v>
      </c>
      <c r="F298" t="s">
        <v>603</v>
      </c>
      <c r="G298" t="str">
        <f>"00160264"</f>
        <v>00160264</v>
      </c>
      <c r="H298" t="s">
        <v>166</v>
      </c>
      <c r="I298">
        <v>0</v>
      </c>
      <c r="J298">
        <v>0</v>
      </c>
      <c r="K298">
        <v>0</v>
      </c>
      <c r="L298">
        <v>200</v>
      </c>
      <c r="M298">
        <v>0</v>
      </c>
      <c r="N298">
        <v>30</v>
      </c>
      <c r="O298">
        <v>0</v>
      </c>
      <c r="P298">
        <v>0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W298">
        <v>0</v>
      </c>
      <c r="X298">
        <v>0</v>
      </c>
      <c r="Z298">
        <v>0</v>
      </c>
      <c r="AA298" t="s">
        <v>604</v>
      </c>
    </row>
    <row r="299" spans="1:27" x14ac:dyDescent="0.25">
      <c r="H299">
        <v>601</v>
      </c>
    </row>
    <row r="300" spans="1:27" x14ac:dyDescent="0.25">
      <c r="A300">
        <v>147</v>
      </c>
      <c r="B300">
        <v>492</v>
      </c>
      <c r="C300" t="s">
        <v>605</v>
      </c>
      <c r="D300" t="s">
        <v>508</v>
      </c>
      <c r="E300" t="s">
        <v>606</v>
      </c>
      <c r="F300" t="s">
        <v>607</v>
      </c>
      <c r="G300" t="str">
        <f>"00194234"</f>
        <v>00194234</v>
      </c>
      <c r="H300" t="s">
        <v>608</v>
      </c>
      <c r="I300">
        <v>0</v>
      </c>
      <c r="J300">
        <v>0</v>
      </c>
      <c r="K300">
        <v>0</v>
      </c>
      <c r="L300">
        <v>0</v>
      </c>
      <c r="M300">
        <v>0</v>
      </c>
      <c r="N300">
        <v>0</v>
      </c>
      <c r="O300">
        <v>0</v>
      </c>
      <c r="P300">
        <v>0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36</v>
      </c>
      <c r="W300">
        <v>252</v>
      </c>
      <c r="X300">
        <v>0</v>
      </c>
      <c r="Z300">
        <v>0</v>
      </c>
      <c r="AA300" t="s">
        <v>609</v>
      </c>
    </row>
    <row r="301" spans="1:27" x14ac:dyDescent="0.25">
      <c r="H301">
        <v>601</v>
      </c>
    </row>
    <row r="302" spans="1:27" x14ac:dyDescent="0.25">
      <c r="A302">
        <v>148</v>
      </c>
      <c r="B302">
        <v>207</v>
      </c>
      <c r="C302" t="s">
        <v>610</v>
      </c>
      <c r="D302" t="s">
        <v>611</v>
      </c>
      <c r="E302" t="s">
        <v>73</v>
      </c>
      <c r="F302" t="s">
        <v>612</v>
      </c>
      <c r="G302" t="str">
        <f>"201402001672"</f>
        <v>201402001672</v>
      </c>
      <c r="H302">
        <v>924</v>
      </c>
      <c r="I302">
        <v>0</v>
      </c>
      <c r="J302">
        <v>0</v>
      </c>
      <c r="K302">
        <v>0</v>
      </c>
      <c r="L302">
        <v>0</v>
      </c>
      <c r="M302">
        <v>0</v>
      </c>
      <c r="N302">
        <v>70</v>
      </c>
      <c r="O302">
        <v>0</v>
      </c>
      <c r="P302">
        <v>0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W302">
        <v>0</v>
      </c>
      <c r="X302">
        <v>0</v>
      </c>
      <c r="Z302">
        <v>0</v>
      </c>
      <c r="AA302">
        <v>994</v>
      </c>
    </row>
    <row r="303" spans="1:27" x14ac:dyDescent="0.25">
      <c r="H303" t="s">
        <v>17</v>
      </c>
    </row>
    <row r="304" spans="1:27" x14ac:dyDescent="0.25">
      <c r="A304">
        <v>149</v>
      </c>
      <c r="B304">
        <v>582</v>
      </c>
      <c r="C304" t="s">
        <v>613</v>
      </c>
      <c r="D304" t="s">
        <v>35</v>
      </c>
      <c r="E304" t="s">
        <v>50</v>
      </c>
      <c r="F304" t="s">
        <v>614</v>
      </c>
      <c r="G304" t="str">
        <f>"201406017961"</f>
        <v>201406017961</v>
      </c>
      <c r="H304">
        <v>704</v>
      </c>
      <c r="I304">
        <v>0</v>
      </c>
      <c r="J304">
        <v>0</v>
      </c>
      <c r="K304">
        <v>0</v>
      </c>
      <c r="L304">
        <v>0</v>
      </c>
      <c r="M304">
        <v>0</v>
      </c>
      <c r="N304">
        <v>70</v>
      </c>
      <c r="O304">
        <v>0</v>
      </c>
      <c r="P304">
        <v>0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31</v>
      </c>
      <c r="W304">
        <v>217</v>
      </c>
      <c r="X304">
        <v>0</v>
      </c>
      <c r="Z304">
        <v>0</v>
      </c>
      <c r="AA304">
        <v>991</v>
      </c>
    </row>
    <row r="305" spans="1:27" x14ac:dyDescent="0.25">
      <c r="H305" t="s">
        <v>29</v>
      </c>
    </row>
    <row r="306" spans="1:27" x14ac:dyDescent="0.25">
      <c r="A306">
        <v>150</v>
      </c>
      <c r="B306">
        <v>523</v>
      </c>
      <c r="C306" t="s">
        <v>615</v>
      </c>
      <c r="D306" t="s">
        <v>56</v>
      </c>
      <c r="E306" t="s">
        <v>35</v>
      </c>
      <c r="F306" t="s">
        <v>616</v>
      </c>
      <c r="G306" t="str">
        <f>"00020318"</f>
        <v>00020318</v>
      </c>
      <c r="H306" t="s">
        <v>495</v>
      </c>
      <c r="I306">
        <v>0</v>
      </c>
      <c r="J306">
        <v>0</v>
      </c>
      <c r="K306">
        <v>0</v>
      </c>
      <c r="L306">
        <v>200</v>
      </c>
      <c r="M306">
        <v>0</v>
      </c>
      <c r="N306">
        <v>50</v>
      </c>
      <c r="O306">
        <v>0</v>
      </c>
      <c r="P306">
        <v>0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  <c r="W306">
        <v>0</v>
      </c>
      <c r="X306">
        <v>0</v>
      </c>
      <c r="Z306">
        <v>0</v>
      </c>
      <c r="AA306" t="s">
        <v>617</v>
      </c>
    </row>
    <row r="307" spans="1:27" x14ac:dyDescent="0.25">
      <c r="H307" t="s">
        <v>17</v>
      </c>
    </row>
    <row r="308" spans="1:27" x14ac:dyDescent="0.25">
      <c r="A308">
        <v>151</v>
      </c>
      <c r="B308">
        <v>359</v>
      </c>
      <c r="C308" t="s">
        <v>618</v>
      </c>
      <c r="D308" t="s">
        <v>619</v>
      </c>
      <c r="E308" t="s">
        <v>36</v>
      </c>
      <c r="F308" t="s">
        <v>620</v>
      </c>
      <c r="G308" t="str">
        <f>"201412003458"</f>
        <v>201412003458</v>
      </c>
      <c r="H308" t="s">
        <v>269</v>
      </c>
      <c r="I308">
        <v>0</v>
      </c>
      <c r="J308">
        <v>0</v>
      </c>
      <c r="K308">
        <v>0</v>
      </c>
      <c r="L308">
        <v>0</v>
      </c>
      <c r="M308">
        <v>0</v>
      </c>
      <c r="N308">
        <v>30</v>
      </c>
      <c r="O308">
        <v>0</v>
      </c>
      <c r="P308">
        <v>0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32</v>
      </c>
      <c r="W308">
        <v>224</v>
      </c>
      <c r="X308">
        <v>0</v>
      </c>
      <c r="Z308">
        <v>0</v>
      </c>
      <c r="AA308" t="s">
        <v>621</v>
      </c>
    </row>
    <row r="309" spans="1:27" x14ac:dyDescent="0.25">
      <c r="H309" t="s">
        <v>29</v>
      </c>
    </row>
    <row r="310" spans="1:27" x14ac:dyDescent="0.25">
      <c r="A310">
        <v>152</v>
      </c>
      <c r="B310">
        <v>442</v>
      </c>
      <c r="C310" t="s">
        <v>622</v>
      </c>
      <c r="D310" t="s">
        <v>132</v>
      </c>
      <c r="E310" t="s">
        <v>623</v>
      </c>
      <c r="F310" t="s">
        <v>624</v>
      </c>
      <c r="G310" t="str">
        <f>"00182358"</f>
        <v>00182358</v>
      </c>
      <c r="H310" t="s">
        <v>126</v>
      </c>
      <c r="I310">
        <v>0</v>
      </c>
      <c r="J310">
        <v>0</v>
      </c>
      <c r="K310">
        <v>0</v>
      </c>
      <c r="L310">
        <v>200</v>
      </c>
      <c r="M310">
        <v>0</v>
      </c>
      <c r="N310">
        <v>30</v>
      </c>
      <c r="O310">
        <v>0</v>
      </c>
      <c r="P310">
        <v>0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W310">
        <v>0</v>
      </c>
      <c r="X310">
        <v>0</v>
      </c>
      <c r="Z310">
        <v>0</v>
      </c>
      <c r="AA310" t="s">
        <v>625</v>
      </c>
    </row>
    <row r="311" spans="1:27" x14ac:dyDescent="0.25">
      <c r="H311" t="s">
        <v>17</v>
      </c>
    </row>
    <row r="312" spans="1:27" x14ac:dyDescent="0.25">
      <c r="A312">
        <v>153</v>
      </c>
      <c r="B312">
        <v>215</v>
      </c>
      <c r="C312" t="s">
        <v>626</v>
      </c>
      <c r="D312" t="s">
        <v>627</v>
      </c>
      <c r="E312" t="s">
        <v>50</v>
      </c>
      <c r="F312" t="s">
        <v>628</v>
      </c>
      <c r="G312" t="str">
        <f>"201402002461"</f>
        <v>201402002461</v>
      </c>
      <c r="H312" t="s">
        <v>629</v>
      </c>
      <c r="I312">
        <v>0</v>
      </c>
      <c r="J312">
        <v>0</v>
      </c>
      <c r="K312">
        <v>0</v>
      </c>
      <c r="L312">
        <v>0</v>
      </c>
      <c r="M312">
        <v>0</v>
      </c>
      <c r="N312">
        <v>70</v>
      </c>
      <c r="O312">
        <v>0</v>
      </c>
      <c r="P312">
        <v>0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8</v>
      </c>
      <c r="W312">
        <v>56</v>
      </c>
      <c r="X312">
        <v>0</v>
      </c>
      <c r="Z312">
        <v>0</v>
      </c>
      <c r="AA312" t="s">
        <v>630</v>
      </c>
    </row>
    <row r="313" spans="1:27" x14ac:dyDescent="0.25">
      <c r="H313" t="s">
        <v>17</v>
      </c>
    </row>
    <row r="314" spans="1:27" x14ac:dyDescent="0.25">
      <c r="A314">
        <v>154</v>
      </c>
      <c r="B314">
        <v>499</v>
      </c>
      <c r="C314" t="s">
        <v>631</v>
      </c>
      <c r="D314" t="s">
        <v>197</v>
      </c>
      <c r="E314" t="s">
        <v>35</v>
      </c>
      <c r="F314" t="s">
        <v>632</v>
      </c>
      <c r="G314" t="str">
        <f>"201511017765"</f>
        <v>201511017765</v>
      </c>
      <c r="H314" t="s">
        <v>366</v>
      </c>
      <c r="I314">
        <v>0</v>
      </c>
      <c r="J314">
        <v>0</v>
      </c>
      <c r="K314">
        <v>0</v>
      </c>
      <c r="L314">
        <v>0</v>
      </c>
      <c r="M314">
        <v>0</v>
      </c>
      <c r="N314">
        <v>70</v>
      </c>
      <c r="O314">
        <v>0</v>
      </c>
      <c r="P314">
        <v>0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11</v>
      </c>
      <c r="W314">
        <v>77</v>
      </c>
      <c r="X314">
        <v>0</v>
      </c>
      <c r="Z314">
        <v>0</v>
      </c>
      <c r="AA314" t="s">
        <v>633</v>
      </c>
    </row>
    <row r="315" spans="1:27" x14ac:dyDescent="0.25">
      <c r="H315" t="s">
        <v>29</v>
      </c>
    </row>
    <row r="316" spans="1:27" x14ac:dyDescent="0.25">
      <c r="A316">
        <v>155</v>
      </c>
      <c r="B316">
        <v>554</v>
      </c>
      <c r="C316" t="s">
        <v>634</v>
      </c>
      <c r="D316" t="s">
        <v>35</v>
      </c>
      <c r="E316" t="s">
        <v>184</v>
      </c>
      <c r="F316" t="s">
        <v>635</v>
      </c>
      <c r="G316" t="str">
        <f>"201406000962"</f>
        <v>201406000962</v>
      </c>
      <c r="H316" t="s">
        <v>636</v>
      </c>
      <c r="I316">
        <v>0</v>
      </c>
      <c r="J316">
        <v>0</v>
      </c>
      <c r="K316">
        <v>0</v>
      </c>
      <c r="L316">
        <v>0</v>
      </c>
      <c r="M316">
        <v>0</v>
      </c>
      <c r="N316">
        <v>70</v>
      </c>
      <c r="O316">
        <v>0</v>
      </c>
      <c r="P316">
        <v>0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27</v>
      </c>
      <c r="W316">
        <v>189</v>
      </c>
      <c r="X316">
        <v>0</v>
      </c>
      <c r="Z316">
        <v>0</v>
      </c>
      <c r="AA316" t="s">
        <v>637</v>
      </c>
    </row>
    <row r="317" spans="1:27" x14ac:dyDescent="0.25">
      <c r="H317" t="s">
        <v>29</v>
      </c>
    </row>
    <row r="318" spans="1:27" x14ac:dyDescent="0.25">
      <c r="A318">
        <v>156</v>
      </c>
      <c r="B318">
        <v>71</v>
      </c>
      <c r="C318" t="s">
        <v>638</v>
      </c>
      <c r="D318" t="s">
        <v>60</v>
      </c>
      <c r="E318" t="s">
        <v>639</v>
      </c>
      <c r="F318" t="s">
        <v>640</v>
      </c>
      <c r="G318" t="str">
        <f>"00157294"</f>
        <v>00157294</v>
      </c>
      <c r="H318" t="s">
        <v>641</v>
      </c>
      <c r="I318">
        <v>0</v>
      </c>
      <c r="J318">
        <v>0</v>
      </c>
      <c r="K318">
        <v>0</v>
      </c>
      <c r="L318">
        <v>0</v>
      </c>
      <c r="M318">
        <v>0</v>
      </c>
      <c r="N318">
        <v>30</v>
      </c>
      <c r="O318">
        <v>0</v>
      </c>
      <c r="P318">
        <v>0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15</v>
      </c>
      <c r="W318">
        <v>105</v>
      </c>
      <c r="X318">
        <v>0</v>
      </c>
      <c r="Z318">
        <v>0</v>
      </c>
      <c r="AA318" t="s">
        <v>642</v>
      </c>
    </row>
    <row r="319" spans="1:27" x14ac:dyDescent="0.25">
      <c r="H319" t="s">
        <v>17</v>
      </c>
    </row>
    <row r="320" spans="1:27" x14ac:dyDescent="0.25">
      <c r="A320">
        <v>157</v>
      </c>
      <c r="B320">
        <v>109</v>
      </c>
      <c r="C320" t="s">
        <v>643</v>
      </c>
      <c r="D320" t="s">
        <v>469</v>
      </c>
      <c r="E320" t="s">
        <v>174</v>
      </c>
      <c r="F320" t="s">
        <v>644</v>
      </c>
      <c r="G320" t="str">
        <f>"00175918"</f>
        <v>00175918</v>
      </c>
      <c r="H320" t="s">
        <v>274</v>
      </c>
      <c r="I320">
        <v>0</v>
      </c>
      <c r="J320">
        <v>0</v>
      </c>
      <c r="K320">
        <v>0</v>
      </c>
      <c r="L320">
        <v>0</v>
      </c>
      <c r="M320">
        <v>0</v>
      </c>
      <c r="N320">
        <v>30</v>
      </c>
      <c r="O320">
        <v>30</v>
      </c>
      <c r="P320">
        <v>0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20</v>
      </c>
      <c r="W320">
        <v>140</v>
      </c>
      <c r="X320">
        <v>0</v>
      </c>
      <c r="Z320">
        <v>0</v>
      </c>
      <c r="AA320" t="s">
        <v>645</v>
      </c>
    </row>
    <row r="321" spans="1:27" x14ac:dyDescent="0.25">
      <c r="H321" t="s">
        <v>17</v>
      </c>
    </row>
    <row r="322" spans="1:27" x14ac:dyDescent="0.25">
      <c r="A322">
        <v>158</v>
      </c>
      <c r="B322">
        <v>652</v>
      </c>
      <c r="C322" t="s">
        <v>646</v>
      </c>
      <c r="D322" t="s">
        <v>409</v>
      </c>
      <c r="E322" t="s">
        <v>45</v>
      </c>
      <c r="F322" t="s">
        <v>647</v>
      </c>
      <c r="G322" t="str">
        <f>"00172349"</f>
        <v>00172349</v>
      </c>
      <c r="H322" t="s">
        <v>648</v>
      </c>
      <c r="I322">
        <v>0</v>
      </c>
      <c r="J322">
        <v>0</v>
      </c>
      <c r="K322">
        <v>0</v>
      </c>
      <c r="L322">
        <v>0</v>
      </c>
      <c r="M322">
        <v>0</v>
      </c>
      <c r="N322">
        <v>70</v>
      </c>
      <c r="O322">
        <v>0</v>
      </c>
      <c r="P322">
        <v>0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0</v>
      </c>
      <c r="W322">
        <v>0</v>
      </c>
      <c r="X322">
        <v>0</v>
      </c>
      <c r="Z322">
        <v>0</v>
      </c>
      <c r="AA322" t="s">
        <v>649</v>
      </c>
    </row>
    <row r="323" spans="1:27" x14ac:dyDescent="0.25">
      <c r="H323" t="s">
        <v>17</v>
      </c>
    </row>
    <row r="324" spans="1:27" x14ac:dyDescent="0.25">
      <c r="A324">
        <v>159</v>
      </c>
      <c r="B324">
        <v>20</v>
      </c>
      <c r="C324" t="s">
        <v>650</v>
      </c>
      <c r="D324" t="s">
        <v>15</v>
      </c>
      <c r="E324" t="s">
        <v>479</v>
      </c>
      <c r="F324" t="s">
        <v>651</v>
      </c>
      <c r="G324" t="str">
        <f>"00185469"</f>
        <v>00185469</v>
      </c>
      <c r="H324" t="s">
        <v>652</v>
      </c>
      <c r="I324">
        <v>0</v>
      </c>
      <c r="J324">
        <v>0</v>
      </c>
      <c r="K324">
        <v>0</v>
      </c>
      <c r="L324">
        <v>0</v>
      </c>
      <c r="M324">
        <v>0</v>
      </c>
      <c r="N324">
        <v>70</v>
      </c>
      <c r="O324">
        <v>0</v>
      </c>
      <c r="P324">
        <v>0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0</v>
      </c>
      <c r="W324">
        <v>0</v>
      </c>
      <c r="X324">
        <v>0</v>
      </c>
      <c r="Z324">
        <v>0</v>
      </c>
      <c r="AA324" t="s">
        <v>653</v>
      </c>
    </row>
    <row r="325" spans="1:27" x14ac:dyDescent="0.25">
      <c r="H325" t="s">
        <v>17</v>
      </c>
    </row>
    <row r="326" spans="1:27" x14ac:dyDescent="0.25">
      <c r="A326">
        <v>160</v>
      </c>
      <c r="B326">
        <v>679</v>
      </c>
      <c r="C326" t="s">
        <v>654</v>
      </c>
      <c r="D326" t="s">
        <v>215</v>
      </c>
      <c r="E326" t="s">
        <v>82</v>
      </c>
      <c r="F326" t="s">
        <v>655</v>
      </c>
      <c r="G326" t="str">
        <f>"00185796"</f>
        <v>00185796</v>
      </c>
      <c r="H326" t="s">
        <v>656</v>
      </c>
      <c r="I326">
        <v>0</v>
      </c>
      <c r="J326">
        <v>0</v>
      </c>
      <c r="K326">
        <v>0</v>
      </c>
      <c r="L326">
        <v>200</v>
      </c>
      <c r="M326">
        <v>0</v>
      </c>
      <c r="N326">
        <v>30</v>
      </c>
      <c r="O326">
        <v>0</v>
      </c>
      <c r="P326">
        <v>0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  <c r="W326">
        <v>0</v>
      </c>
      <c r="X326">
        <v>0</v>
      </c>
      <c r="Z326">
        <v>0</v>
      </c>
      <c r="AA326" t="s">
        <v>657</v>
      </c>
    </row>
    <row r="327" spans="1:27" x14ac:dyDescent="0.25">
      <c r="H327" t="s">
        <v>17</v>
      </c>
    </row>
    <row r="328" spans="1:27" x14ac:dyDescent="0.25">
      <c r="A328">
        <v>161</v>
      </c>
      <c r="B328">
        <v>234</v>
      </c>
      <c r="C328" t="s">
        <v>658</v>
      </c>
      <c r="D328" t="s">
        <v>474</v>
      </c>
      <c r="E328" t="s">
        <v>60</v>
      </c>
      <c r="F328" t="s">
        <v>659</v>
      </c>
      <c r="G328" t="str">
        <f>"00192994"</f>
        <v>00192994</v>
      </c>
      <c r="H328" t="s">
        <v>660</v>
      </c>
      <c r="I328">
        <v>0</v>
      </c>
      <c r="J328">
        <v>0</v>
      </c>
      <c r="K328">
        <v>0</v>
      </c>
      <c r="L328">
        <v>0</v>
      </c>
      <c r="M328">
        <v>0</v>
      </c>
      <c r="N328">
        <v>70</v>
      </c>
      <c r="O328">
        <v>0</v>
      </c>
      <c r="P328">
        <v>0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0</v>
      </c>
      <c r="W328">
        <v>0</v>
      </c>
      <c r="X328">
        <v>0</v>
      </c>
      <c r="Z328">
        <v>0</v>
      </c>
      <c r="AA328" t="s">
        <v>661</v>
      </c>
    </row>
    <row r="329" spans="1:27" x14ac:dyDescent="0.25">
      <c r="H329">
        <v>601</v>
      </c>
    </row>
    <row r="330" spans="1:27" x14ac:dyDescent="0.25">
      <c r="A330">
        <v>162</v>
      </c>
      <c r="B330">
        <v>309</v>
      </c>
      <c r="C330" t="s">
        <v>662</v>
      </c>
      <c r="D330" t="s">
        <v>663</v>
      </c>
      <c r="E330" t="s">
        <v>664</v>
      </c>
      <c r="F330" t="s">
        <v>665</v>
      </c>
      <c r="G330" t="str">
        <f>"00007463"</f>
        <v>00007463</v>
      </c>
      <c r="H330" t="s">
        <v>666</v>
      </c>
      <c r="I330">
        <v>0</v>
      </c>
      <c r="J330">
        <v>0</v>
      </c>
      <c r="K330">
        <v>0</v>
      </c>
      <c r="L330">
        <v>0</v>
      </c>
      <c r="M330">
        <v>0</v>
      </c>
      <c r="N330">
        <v>50</v>
      </c>
      <c r="O330">
        <v>0</v>
      </c>
      <c r="P330">
        <v>0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4</v>
      </c>
      <c r="W330">
        <v>28</v>
      </c>
      <c r="X330">
        <v>0</v>
      </c>
      <c r="Z330">
        <v>0</v>
      </c>
      <c r="AA330" t="s">
        <v>667</v>
      </c>
    </row>
    <row r="331" spans="1:27" x14ac:dyDescent="0.25">
      <c r="H331" t="s">
        <v>17</v>
      </c>
    </row>
    <row r="332" spans="1:27" x14ac:dyDescent="0.25">
      <c r="A332">
        <v>163</v>
      </c>
      <c r="B332">
        <v>495</v>
      </c>
      <c r="C332" t="s">
        <v>668</v>
      </c>
      <c r="D332" t="s">
        <v>669</v>
      </c>
      <c r="E332" t="s">
        <v>36</v>
      </c>
      <c r="F332" t="s">
        <v>670</v>
      </c>
      <c r="G332" t="str">
        <f>"00096456"</f>
        <v>00096456</v>
      </c>
      <c r="H332" t="s">
        <v>671</v>
      </c>
      <c r="I332">
        <v>0</v>
      </c>
      <c r="J332">
        <v>0</v>
      </c>
      <c r="K332">
        <v>0</v>
      </c>
      <c r="L332">
        <v>0</v>
      </c>
      <c r="M332">
        <v>0</v>
      </c>
      <c r="N332">
        <v>30</v>
      </c>
      <c r="O332">
        <v>0</v>
      </c>
      <c r="P332">
        <v>0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6</v>
      </c>
      <c r="W332">
        <v>42</v>
      </c>
      <c r="X332">
        <v>0</v>
      </c>
      <c r="Z332">
        <v>0</v>
      </c>
      <c r="AA332" t="s">
        <v>672</v>
      </c>
    </row>
    <row r="333" spans="1:27" x14ac:dyDescent="0.25">
      <c r="H333" t="s">
        <v>17</v>
      </c>
    </row>
    <row r="334" spans="1:27" x14ac:dyDescent="0.25">
      <c r="A334">
        <v>164</v>
      </c>
      <c r="B334">
        <v>734</v>
      </c>
      <c r="C334" t="s">
        <v>673</v>
      </c>
      <c r="D334" t="s">
        <v>674</v>
      </c>
      <c r="E334" t="s">
        <v>66</v>
      </c>
      <c r="F334" t="s">
        <v>675</v>
      </c>
      <c r="G334" t="str">
        <f>"201411000894"</f>
        <v>201411000894</v>
      </c>
      <c r="H334" t="s">
        <v>676</v>
      </c>
      <c r="I334">
        <v>0</v>
      </c>
      <c r="J334">
        <v>0</v>
      </c>
      <c r="K334">
        <v>0</v>
      </c>
      <c r="L334">
        <v>0</v>
      </c>
      <c r="M334">
        <v>0</v>
      </c>
      <c r="N334">
        <v>50</v>
      </c>
      <c r="O334">
        <v>0</v>
      </c>
      <c r="P334">
        <v>0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19</v>
      </c>
      <c r="W334">
        <v>133</v>
      </c>
      <c r="X334">
        <v>0</v>
      </c>
      <c r="Z334">
        <v>0</v>
      </c>
      <c r="AA334" t="s">
        <v>677</v>
      </c>
    </row>
    <row r="335" spans="1:27" x14ac:dyDescent="0.25">
      <c r="H335" t="s">
        <v>17</v>
      </c>
    </row>
    <row r="336" spans="1:27" x14ac:dyDescent="0.25">
      <c r="A336">
        <v>165</v>
      </c>
      <c r="B336">
        <v>368</v>
      </c>
      <c r="C336" t="s">
        <v>678</v>
      </c>
      <c r="D336" t="s">
        <v>40</v>
      </c>
      <c r="E336" t="s">
        <v>82</v>
      </c>
      <c r="F336" t="s">
        <v>679</v>
      </c>
      <c r="G336" t="str">
        <f>"00185753"</f>
        <v>00185753</v>
      </c>
      <c r="H336" t="s">
        <v>52</v>
      </c>
      <c r="I336">
        <v>0</v>
      </c>
      <c r="J336">
        <v>0</v>
      </c>
      <c r="K336">
        <v>0</v>
      </c>
      <c r="L336">
        <v>0</v>
      </c>
      <c r="M336">
        <v>0</v>
      </c>
      <c r="N336">
        <v>70</v>
      </c>
      <c r="O336">
        <v>0</v>
      </c>
      <c r="P336">
        <v>0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11</v>
      </c>
      <c r="W336">
        <v>77</v>
      </c>
      <c r="X336">
        <v>0</v>
      </c>
      <c r="Z336">
        <v>0</v>
      </c>
      <c r="AA336" t="s">
        <v>680</v>
      </c>
    </row>
    <row r="337" spans="1:27" x14ac:dyDescent="0.25">
      <c r="H337" t="s">
        <v>17</v>
      </c>
    </row>
    <row r="338" spans="1:27" x14ac:dyDescent="0.25">
      <c r="A338">
        <v>166</v>
      </c>
      <c r="B338">
        <v>260</v>
      </c>
      <c r="C338" t="s">
        <v>681</v>
      </c>
      <c r="D338" t="s">
        <v>682</v>
      </c>
      <c r="E338" t="s">
        <v>45</v>
      </c>
      <c r="F338" t="s">
        <v>683</v>
      </c>
      <c r="G338" t="str">
        <f>"00184309"</f>
        <v>00184309</v>
      </c>
      <c r="H338" t="s">
        <v>181</v>
      </c>
      <c r="I338">
        <v>0</v>
      </c>
      <c r="J338">
        <v>0</v>
      </c>
      <c r="K338">
        <v>0</v>
      </c>
      <c r="L338">
        <v>0</v>
      </c>
      <c r="M338">
        <v>0</v>
      </c>
      <c r="N338">
        <v>70</v>
      </c>
      <c r="O338">
        <v>50</v>
      </c>
      <c r="P338">
        <v>0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0</v>
      </c>
      <c r="W338">
        <v>0</v>
      </c>
      <c r="X338">
        <v>0</v>
      </c>
      <c r="Z338">
        <v>0</v>
      </c>
      <c r="AA338" t="s">
        <v>684</v>
      </c>
    </row>
    <row r="339" spans="1:27" x14ac:dyDescent="0.25">
      <c r="H339">
        <v>601</v>
      </c>
    </row>
    <row r="340" spans="1:27" x14ac:dyDescent="0.25">
      <c r="A340">
        <v>167</v>
      </c>
      <c r="B340">
        <v>550</v>
      </c>
      <c r="C340" t="s">
        <v>685</v>
      </c>
      <c r="D340" t="s">
        <v>215</v>
      </c>
      <c r="E340" t="s">
        <v>686</v>
      </c>
      <c r="F340" t="s">
        <v>687</v>
      </c>
      <c r="G340" t="str">
        <f>"00157085"</f>
        <v>00157085</v>
      </c>
      <c r="H340">
        <v>693</v>
      </c>
      <c r="I340">
        <v>0</v>
      </c>
      <c r="J340">
        <v>0</v>
      </c>
      <c r="K340">
        <v>0</v>
      </c>
      <c r="L340">
        <v>0</v>
      </c>
      <c r="M340">
        <v>0</v>
      </c>
      <c r="N340">
        <v>30</v>
      </c>
      <c r="O340">
        <v>0</v>
      </c>
      <c r="P340">
        <v>0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16</v>
      </c>
      <c r="W340">
        <v>112</v>
      </c>
      <c r="X340">
        <v>0</v>
      </c>
      <c r="Z340">
        <v>0</v>
      </c>
      <c r="AA340">
        <v>835</v>
      </c>
    </row>
    <row r="341" spans="1:27" x14ac:dyDescent="0.25">
      <c r="H341" t="s">
        <v>17</v>
      </c>
    </row>
    <row r="342" spans="1:27" x14ac:dyDescent="0.25">
      <c r="A342">
        <v>168</v>
      </c>
      <c r="B342">
        <v>416</v>
      </c>
      <c r="C342" t="s">
        <v>688</v>
      </c>
      <c r="D342" t="s">
        <v>689</v>
      </c>
      <c r="E342" t="s">
        <v>60</v>
      </c>
      <c r="F342" t="s">
        <v>690</v>
      </c>
      <c r="G342" t="str">
        <f>"201511021834"</f>
        <v>201511021834</v>
      </c>
      <c r="H342" t="s">
        <v>691</v>
      </c>
      <c r="I342">
        <v>0</v>
      </c>
      <c r="J342">
        <v>0</v>
      </c>
      <c r="K342">
        <v>0</v>
      </c>
      <c r="L342">
        <v>0</v>
      </c>
      <c r="M342">
        <v>0</v>
      </c>
      <c r="N342">
        <v>50</v>
      </c>
      <c r="O342">
        <v>0</v>
      </c>
      <c r="P342">
        <v>0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0</v>
      </c>
      <c r="W342">
        <v>0</v>
      </c>
      <c r="X342">
        <v>0</v>
      </c>
      <c r="Z342">
        <v>0</v>
      </c>
      <c r="AA342" t="s">
        <v>692</v>
      </c>
    </row>
    <row r="343" spans="1:27" x14ac:dyDescent="0.25">
      <c r="H343" t="s">
        <v>17</v>
      </c>
    </row>
    <row r="344" spans="1:27" x14ac:dyDescent="0.25">
      <c r="A344">
        <v>169</v>
      </c>
      <c r="B344">
        <v>365</v>
      </c>
      <c r="C344" t="s">
        <v>693</v>
      </c>
      <c r="D344" t="s">
        <v>215</v>
      </c>
      <c r="E344" t="s">
        <v>82</v>
      </c>
      <c r="F344" t="s">
        <v>694</v>
      </c>
      <c r="G344" t="str">
        <f>"00181428"</f>
        <v>00181428</v>
      </c>
      <c r="H344" t="s">
        <v>274</v>
      </c>
      <c r="I344">
        <v>0</v>
      </c>
      <c r="J344">
        <v>0</v>
      </c>
      <c r="K344">
        <v>0</v>
      </c>
      <c r="L344">
        <v>0</v>
      </c>
      <c r="M344">
        <v>0</v>
      </c>
      <c r="N344">
        <v>70</v>
      </c>
      <c r="O344">
        <v>30</v>
      </c>
      <c r="P344">
        <v>0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0</v>
      </c>
      <c r="W344">
        <v>0</v>
      </c>
      <c r="X344">
        <v>0</v>
      </c>
      <c r="Z344">
        <v>0</v>
      </c>
      <c r="AA344" t="s">
        <v>695</v>
      </c>
    </row>
    <row r="345" spans="1:27" x14ac:dyDescent="0.25">
      <c r="H345" t="s">
        <v>17</v>
      </c>
    </row>
    <row r="346" spans="1:27" x14ac:dyDescent="0.25">
      <c r="A346">
        <v>170</v>
      </c>
      <c r="B346">
        <v>292</v>
      </c>
      <c r="C346" t="s">
        <v>696</v>
      </c>
      <c r="D346" t="s">
        <v>35</v>
      </c>
      <c r="E346" t="s">
        <v>40</v>
      </c>
      <c r="F346" t="s">
        <v>697</v>
      </c>
      <c r="G346" t="str">
        <f>"201406008273"</f>
        <v>201406008273</v>
      </c>
      <c r="H346" t="s">
        <v>189</v>
      </c>
      <c r="I346">
        <v>0</v>
      </c>
      <c r="J346">
        <v>0</v>
      </c>
      <c r="K346">
        <v>0</v>
      </c>
      <c r="L346">
        <v>0</v>
      </c>
      <c r="M346">
        <v>0</v>
      </c>
      <c r="N346">
        <v>30</v>
      </c>
      <c r="O346">
        <v>0</v>
      </c>
      <c r="P346">
        <v>0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4</v>
      </c>
      <c r="W346">
        <v>28</v>
      </c>
      <c r="X346">
        <v>0</v>
      </c>
      <c r="Z346">
        <v>0</v>
      </c>
      <c r="AA346" t="s">
        <v>698</v>
      </c>
    </row>
    <row r="347" spans="1:27" x14ac:dyDescent="0.25">
      <c r="H347">
        <v>601</v>
      </c>
    </row>
    <row r="348" spans="1:27" x14ac:dyDescent="0.25">
      <c r="A348">
        <v>171</v>
      </c>
      <c r="B348">
        <v>524</v>
      </c>
      <c r="C348" t="s">
        <v>289</v>
      </c>
      <c r="D348" t="s">
        <v>76</v>
      </c>
      <c r="E348" t="s">
        <v>60</v>
      </c>
      <c r="F348" t="s">
        <v>699</v>
      </c>
      <c r="G348" t="str">
        <f>"201402003742"</f>
        <v>201402003742</v>
      </c>
      <c r="H348" t="s">
        <v>700</v>
      </c>
      <c r="I348">
        <v>0</v>
      </c>
      <c r="J348">
        <v>0</v>
      </c>
      <c r="K348">
        <v>0</v>
      </c>
      <c r="L348">
        <v>0</v>
      </c>
      <c r="M348">
        <v>0</v>
      </c>
      <c r="N348">
        <v>50</v>
      </c>
      <c r="O348">
        <v>0</v>
      </c>
      <c r="P348">
        <v>0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0</v>
      </c>
      <c r="W348">
        <v>0</v>
      </c>
      <c r="X348">
        <v>0</v>
      </c>
      <c r="Z348">
        <v>0</v>
      </c>
      <c r="AA348" t="s">
        <v>701</v>
      </c>
    </row>
    <row r="349" spans="1:27" x14ac:dyDescent="0.25">
      <c r="H349" t="s">
        <v>29</v>
      </c>
    </row>
    <row r="350" spans="1:27" x14ac:dyDescent="0.25">
      <c r="A350">
        <v>172</v>
      </c>
      <c r="B350">
        <v>13</v>
      </c>
      <c r="C350" t="s">
        <v>702</v>
      </c>
      <c r="D350" t="s">
        <v>135</v>
      </c>
      <c r="E350" t="s">
        <v>35</v>
      </c>
      <c r="F350" t="s">
        <v>703</v>
      </c>
      <c r="G350" t="str">
        <f>"201405002140"</f>
        <v>201405002140</v>
      </c>
      <c r="H350" t="s">
        <v>704</v>
      </c>
      <c r="I350">
        <v>0</v>
      </c>
      <c r="J350">
        <v>0</v>
      </c>
      <c r="K350">
        <v>0</v>
      </c>
      <c r="L350">
        <v>0</v>
      </c>
      <c r="M350">
        <v>0</v>
      </c>
      <c r="N350">
        <v>70</v>
      </c>
      <c r="O350">
        <v>0</v>
      </c>
      <c r="P350">
        <v>0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4</v>
      </c>
      <c r="W350">
        <v>28</v>
      </c>
      <c r="X350">
        <v>0</v>
      </c>
      <c r="Z350">
        <v>0</v>
      </c>
      <c r="AA350" t="s">
        <v>705</v>
      </c>
    </row>
    <row r="351" spans="1:27" x14ac:dyDescent="0.25">
      <c r="H351" t="s">
        <v>29</v>
      </c>
    </row>
    <row r="352" spans="1:27" x14ac:dyDescent="0.25">
      <c r="A352">
        <v>173</v>
      </c>
      <c r="B352">
        <v>559</v>
      </c>
      <c r="C352" t="s">
        <v>706</v>
      </c>
      <c r="D352" t="s">
        <v>46</v>
      </c>
      <c r="E352" t="s">
        <v>197</v>
      </c>
      <c r="F352" t="s">
        <v>707</v>
      </c>
      <c r="G352" t="str">
        <f>"00150101"</f>
        <v>00150101</v>
      </c>
      <c r="H352" t="s">
        <v>217</v>
      </c>
      <c r="I352">
        <v>0</v>
      </c>
      <c r="J352">
        <v>0</v>
      </c>
      <c r="K352">
        <v>0</v>
      </c>
      <c r="L352">
        <v>0</v>
      </c>
      <c r="M352">
        <v>0</v>
      </c>
      <c r="N352">
        <v>70</v>
      </c>
      <c r="O352">
        <v>0</v>
      </c>
      <c r="P352">
        <v>0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0</v>
      </c>
      <c r="W352">
        <v>0</v>
      </c>
      <c r="X352">
        <v>0</v>
      </c>
      <c r="Z352">
        <v>0</v>
      </c>
      <c r="AA352" t="s">
        <v>708</v>
      </c>
    </row>
    <row r="353" spans="1:27" x14ac:dyDescent="0.25">
      <c r="H353" t="s">
        <v>17</v>
      </c>
    </row>
    <row r="354" spans="1:27" x14ac:dyDescent="0.25">
      <c r="A354">
        <v>174</v>
      </c>
      <c r="B354">
        <v>620</v>
      </c>
      <c r="C354" t="s">
        <v>709</v>
      </c>
      <c r="D354" t="s">
        <v>82</v>
      </c>
      <c r="E354" t="s">
        <v>50</v>
      </c>
      <c r="F354" t="s">
        <v>710</v>
      </c>
      <c r="G354" t="str">
        <f>"201406007986"</f>
        <v>201406007986</v>
      </c>
      <c r="H354" t="s">
        <v>704</v>
      </c>
      <c r="I354">
        <v>0</v>
      </c>
      <c r="J354">
        <v>0</v>
      </c>
      <c r="K354">
        <v>0</v>
      </c>
      <c r="L354">
        <v>0</v>
      </c>
      <c r="M354">
        <v>0</v>
      </c>
      <c r="N354">
        <v>30</v>
      </c>
      <c r="O354">
        <v>0</v>
      </c>
      <c r="P354">
        <v>0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9</v>
      </c>
      <c r="W354">
        <v>63</v>
      </c>
      <c r="X354">
        <v>0</v>
      </c>
      <c r="Z354">
        <v>0</v>
      </c>
      <c r="AA354" t="s">
        <v>711</v>
      </c>
    </row>
    <row r="355" spans="1:27" x14ac:dyDescent="0.25">
      <c r="H355" t="s">
        <v>29</v>
      </c>
    </row>
    <row r="356" spans="1:27" x14ac:dyDescent="0.25">
      <c r="A356">
        <v>175</v>
      </c>
      <c r="B356">
        <v>304</v>
      </c>
      <c r="C356" t="s">
        <v>712</v>
      </c>
      <c r="D356" t="s">
        <v>132</v>
      </c>
      <c r="E356" t="s">
        <v>713</v>
      </c>
      <c r="F356" t="s">
        <v>714</v>
      </c>
      <c r="G356" t="str">
        <f>"201406008158"</f>
        <v>201406008158</v>
      </c>
      <c r="H356" t="s">
        <v>715</v>
      </c>
      <c r="I356">
        <v>0</v>
      </c>
      <c r="J356">
        <v>0</v>
      </c>
      <c r="K356">
        <v>0</v>
      </c>
      <c r="L356">
        <v>0</v>
      </c>
      <c r="M356">
        <v>0</v>
      </c>
      <c r="N356">
        <v>30</v>
      </c>
      <c r="O356">
        <v>0</v>
      </c>
      <c r="P356">
        <v>0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0</v>
      </c>
      <c r="W356">
        <v>0</v>
      </c>
      <c r="X356">
        <v>0</v>
      </c>
      <c r="Z356">
        <v>0</v>
      </c>
      <c r="AA356" t="s">
        <v>716</v>
      </c>
    </row>
    <row r="357" spans="1:27" x14ac:dyDescent="0.25">
      <c r="H357" t="s">
        <v>17</v>
      </c>
    </row>
    <row r="358" spans="1:27" x14ac:dyDescent="0.25">
      <c r="A358">
        <v>176</v>
      </c>
      <c r="B358">
        <v>585</v>
      </c>
      <c r="C358" t="s">
        <v>717</v>
      </c>
      <c r="D358" t="s">
        <v>69</v>
      </c>
      <c r="E358" t="s">
        <v>36</v>
      </c>
      <c r="F358" t="s">
        <v>718</v>
      </c>
      <c r="G358" t="str">
        <f>"00167613"</f>
        <v>00167613</v>
      </c>
      <c r="H358" t="s">
        <v>719</v>
      </c>
      <c r="I358">
        <v>0</v>
      </c>
      <c r="J358">
        <v>0</v>
      </c>
      <c r="K358">
        <v>0</v>
      </c>
      <c r="L358">
        <v>0</v>
      </c>
      <c r="M358">
        <v>0</v>
      </c>
      <c r="N358">
        <v>50</v>
      </c>
      <c r="O358">
        <v>0</v>
      </c>
      <c r="P358">
        <v>0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0</v>
      </c>
      <c r="W358">
        <v>0</v>
      </c>
      <c r="X358">
        <v>0</v>
      </c>
      <c r="Z358">
        <v>0</v>
      </c>
      <c r="AA358" t="s">
        <v>720</v>
      </c>
    </row>
    <row r="359" spans="1:27" x14ac:dyDescent="0.25">
      <c r="H359" t="s">
        <v>17</v>
      </c>
    </row>
    <row r="360" spans="1:27" x14ac:dyDescent="0.25">
      <c r="A360">
        <v>177</v>
      </c>
      <c r="B360">
        <v>27</v>
      </c>
      <c r="C360" t="s">
        <v>721</v>
      </c>
      <c r="D360" t="s">
        <v>722</v>
      </c>
      <c r="E360" t="s">
        <v>723</v>
      </c>
      <c r="F360" t="s">
        <v>724</v>
      </c>
      <c r="G360" t="str">
        <f>"00109774"</f>
        <v>00109774</v>
      </c>
      <c r="H360" t="s">
        <v>725</v>
      </c>
      <c r="I360">
        <v>0</v>
      </c>
      <c r="J360">
        <v>0</v>
      </c>
      <c r="K360">
        <v>0</v>
      </c>
      <c r="L360">
        <v>0</v>
      </c>
      <c r="M360">
        <v>0</v>
      </c>
      <c r="N360">
        <v>30</v>
      </c>
      <c r="O360">
        <v>0</v>
      </c>
      <c r="P360">
        <v>0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0</v>
      </c>
      <c r="W360">
        <v>0</v>
      </c>
      <c r="X360">
        <v>0</v>
      </c>
      <c r="Z360">
        <v>0</v>
      </c>
      <c r="AA360" t="s">
        <v>726</v>
      </c>
    </row>
    <row r="361" spans="1:27" x14ac:dyDescent="0.25">
      <c r="H361" t="s">
        <v>29</v>
      </c>
    </row>
    <row r="362" spans="1:27" x14ac:dyDescent="0.25">
      <c r="A362">
        <v>178</v>
      </c>
      <c r="B362">
        <v>138</v>
      </c>
      <c r="C362" t="s">
        <v>727</v>
      </c>
      <c r="D362" t="s">
        <v>76</v>
      </c>
      <c r="E362" t="s">
        <v>36</v>
      </c>
      <c r="F362" t="s">
        <v>728</v>
      </c>
      <c r="G362" t="str">
        <f>"201406010464"</f>
        <v>201406010464</v>
      </c>
      <c r="H362" t="s">
        <v>429</v>
      </c>
      <c r="I362">
        <v>0</v>
      </c>
      <c r="J362">
        <v>0</v>
      </c>
      <c r="K362">
        <v>0</v>
      </c>
      <c r="L362">
        <v>0</v>
      </c>
      <c r="M362">
        <v>0</v>
      </c>
      <c r="N362">
        <v>30</v>
      </c>
      <c r="O362">
        <v>0</v>
      </c>
      <c r="P362">
        <v>0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0</v>
      </c>
      <c r="W362">
        <v>0</v>
      </c>
      <c r="X362">
        <v>0</v>
      </c>
      <c r="Z362">
        <v>0</v>
      </c>
      <c r="AA362" t="s">
        <v>729</v>
      </c>
    </row>
    <row r="363" spans="1:27" x14ac:dyDescent="0.25">
      <c r="H363" t="s">
        <v>17</v>
      </c>
    </row>
    <row r="364" spans="1:27" x14ac:dyDescent="0.25">
      <c r="A364">
        <v>179</v>
      </c>
      <c r="B364">
        <v>583</v>
      </c>
      <c r="C364" t="s">
        <v>730</v>
      </c>
      <c r="D364" t="s">
        <v>731</v>
      </c>
      <c r="E364" t="s">
        <v>732</v>
      </c>
      <c r="F364" t="s">
        <v>733</v>
      </c>
      <c r="G364" t="str">
        <f>"201511024565"</f>
        <v>201511024565</v>
      </c>
      <c r="H364" t="s">
        <v>734</v>
      </c>
      <c r="I364">
        <v>0</v>
      </c>
      <c r="J364">
        <v>0</v>
      </c>
      <c r="K364">
        <v>0</v>
      </c>
      <c r="L364">
        <v>0</v>
      </c>
      <c r="M364">
        <v>0</v>
      </c>
      <c r="N364">
        <v>30</v>
      </c>
      <c r="O364">
        <v>0</v>
      </c>
      <c r="P364">
        <v>0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0</v>
      </c>
      <c r="W364">
        <v>0</v>
      </c>
      <c r="X364">
        <v>0</v>
      </c>
      <c r="Z364">
        <v>0</v>
      </c>
      <c r="AA364" t="s">
        <v>735</v>
      </c>
    </row>
    <row r="365" spans="1:27" x14ac:dyDescent="0.25">
      <c r="H365">
        <v>601</v>
      </c>
    </row>
    <row r="366" spans="1:27" x14ac:dyDescent="0.25">
      <c r="A366">
        <v>180</v>
      </c>
      <c r="B366">
        <v>131</v>
      </c>
      <c r="C366" t="s">
        <v>736</v>
      </c>
      <c r="D366" t="s">
        <v>737</v>
      </c>
      <c r="E366" t="s">
        <v>35</v>
      </c>
      <c r="F366" t="s">
        <v>738</v>
      </c>
      <c r="G366" t="str">
        <f>"201511010393"</f>
        <v>201511010393</v>
      </c>
      <c r="H366">
        <v>682</v>
      </c>
      <c r="I366">
        <v>0</v>
      </c>
      <c r="J366">
        <v>0</v>
      </c>
      <c r="K366">
        <v>0</v>
      </c>
      <c r="L366">
        <v>0</v>
      </c>
      <c r="M366">
        <v>0</v>
      </c>
      <c r="N366">
        <v>30</v>
      </c>
      <c r="O366">
        <v>0</v>
      </c>
      <c r="P366">
        <v>0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5</v>
      </c>
      <c r="W366">
        <v>35</v>
      </c>
      <c r="X366">
        <v>0</v>
      </c>
      <c r="Z366">
        <v>0</v>
      </c>
      <c r="AA366">
        <v>747</v>
      </c>
    </row>
    <row r="367" spans="1:27" x14ac:dyDescent="0.25">
      <c r="H367" t="s">
        <v>17</v>
      </c>
    </row>
    <row r="368" spans="1:27" x14ac:dyDescent="0.25">
      <c r="A368">
        <v>181</v>
      </c>
      <c r="B368">
        <v>402</v>
      </c>
      <c r="C368" t="s">
        <v>739</v>
      </c>
      <c r="D368" t="s">
        <v>82</v>
      </c>
      <c r="E368" t="s">
        <v>740</v>
      </c>
      <c r="F368" t="s">
        <v>741</v>
      </c>
      <c r="G368" t="str">
        <f>"201409005858"</f>
        <v>201409005858</v>
      </c>
      <c r="H368">
        <v>671</v>
      </c>
      <c r="I368">
        <v>0</v>
      </c>
      <c r="J368">
        <v>0</v>
      </c>
      <c r="K368">
        <v>0</v>
      </c>
      <c r="L368">
        <v>0</v>
      </c>
      <c r="M368">
        <v>0</v>
      </c>
      <c r="N368">
        <v>70</v>
      </c>
      <c r="O368">
        <v>0</v>
      </c>
      <c r="P368">
        <v>0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0</v>
      </c>
      <c r="W368">
        <v>0</v>
      </c>
      <c r="X368">
        <v>0</v>
      </c>
      <c r="Z368">
        <v>0</v>
      </c>
      <c r="AA368">
        <v>741</v>
      </c>
    </row>
    <row r="369" spans="1:27" x14ac:dyDescent="0.25">
      <c r="H369" t="s">
        <v>17</v>
      </c>
    </row>
    <row r="370" spans="1:27" x14ac:dyDescent="0.25">
      <c r="A370">
        <v>182</v>
      </c>
      <c r="B370">
        <v>512</v>
      </c>
      <c r="C370" t="s">
        <v>742</v>
      </c>
      <c r="D370" t="s">
        <v>743</v>
      </c>
      <c r="E370" t="s">
        <v>25</v>
      </c>
      <c r="F370" t="s">
        <v>744</v>
      </c>
      <c r="G370" t="str">
        <f>"201506001099"</f>
        <v>201506001099</v>
      </c>
      <c r="H370" t="s">
        <v>317</v>
      </c>
      <c r="I370">
        <v>0</v>
      </c>
      <c r="J370">
        <v>0</v>
      </c>
      <c r="K370">
        <v>0</v>
      </c>
      <c r="L370">
        <v>0</v>
      </c>
      <c r="M370">
        <v>0</v>
      </c>
      <c r="N370">
        <v>50</v>
      </c>
      <c r="O370">
        <v>0</v>
      </c>
      <c r="P370">
        <v>0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0</v>
      </c>
      <c r="W370">
        <v>0</v>
      </c>
      <c r="X370">
        <v>0</v>
      </c>
      <c r="Z370">
        <v>0</v>
      </c>
      <c r="AA370" t="s">
        <v>745</v>
      </c>
    </row>
    <row r="371" spans="1:27" x14ac:dyDescent="0.25">
      <c r="H371" t="s">
        <v>17</v>
      </c>
    </row>
    <row r="372" spans="1:27" x14ac:dyDescent="0.25">
      <c r="A372">
        <v>183</v>
      </c>
      <c r="B372">
        <v>322</v>
      </c>
      <c r="C372" t="s">
        <v>746</v>
      </c>
      <c r="D372" t="s">
        <v>747</v>
      </c>
      <c r="E372" t="s">
        <v>35</v>
      </c>
      <c r="F372" t="s">
        <v>748</v>
      </c>
      <c r="G372" t="str">
        <f>"201406018429"</f>
        <v>201406018429</v>
      </c>
      <c r="H372">
        <v>704</v>
      </c>
      <c r="I372">
        <v>0</v>
      </c>
      <c r="J372">
        <v>0</v>
      </c>
      <c r="K372">
        <v>0</v>
      </c>
      <c r="L372">
        <v>0</v>
      </c>
      <c r="M372">
        <v>0</v>
      </c>
      <c r="N372">
        <v>30</v>
      </c>
      <c r="O372">
        <v>0</v>
      </c>
      <c r="P372">
        <v>0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0</v>
      </c>
      <c r="W372">
        <v>0</v>
      </c>
      <c r="X372">
        <v>0</v>
      </c>
      <c r="Z372">
        <v>0</v>
      </c>
      <c r="AA372">
        <v>734</v>
      </c>
    </row>
    <row r="373" spans="1:27" x14ac:dyDescent="0.25">
      <c r="H373">
        <v>601</v>
      </c>
    </row>
    <row r="374" spans="1:27" x14ac:dyDescent="0.25">
      <c r="A374">
        <v>184</v>
      </c>
      <c r="B374">
        <v>76</v>
      </c>
      <c r="C374" t="s">
        <v>749</v>
      </c>
      <c r="D374" t="s">
        <v>60</v>
      </c>
      <c r="E374" t="s">
        <v>36</v>
      </c>
      <c r="F374" t="s">
        <v>750</v>
      </c>
      <c r="G374" t="str">
        <f>"00005880"</f>
        <v>00005880</v>
      </c>
      <c r="H374" t="s">
        <v>751</v>
      </c>
      <c r="I374">
        <v>0</v>
      </c>
      <c r="J374">
        <v>0</v>
      </c>
      <c r="K374">
        <v>0</v>
      </c>
      <c r="L374">
        <v>0</v>
      </c>
      <c r="M374">
        <v>0</v>
      </c>
      <c r="N374">
        <v>30</v>
      </c>
      <c r="O374">
        <v>0</v>
      </c>
      <c r="P374">
        <v>0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3</v>
      </c>
      <c r="W374">
        <v>21</v>
      </c>
      <c r="X374">
        <v>0</v>
      </c>
      <c r="Z374">
        <v>0</v>
      </c>
      <c r="AA374" t="s">
        <v>752</v>
      </c>
    </row>
    <row r="375" spans="1:27" x14ac:dyDescent="0.25">
      <c r="H375" t="s">
        <v>17</v>
      </c>
    </row>
    <row r="376" spans="1:27" x14ac:dyDescent="0.25">
      <c r="A376">
        <v>185</v>
      </c>
      <c r="B376">
        <v>246</v>
      </c>
      <c r="C376" t="s">
        <v>753</v>
      </c>
      <c r="D376" t="s">
        <v>59</v>
      </c>
      <c r="E376" t="s">
        <v>174</v>
      </c>
      <c r="F376" t="s">
        <v>754</v>
      </c>
      <c r="G376" t="str">
        <f>"00151583"</f>
        <v>00151583</v>
      </c>
      <c r="H376" t="s">
        <v>755</v>
      </c>
      <c r="I376">
        <v>0</v>
      </c>
      <c r="J376">
        <v>0</v>
      </c>
      <c r="K376">
        <v>0</v>
      </c>
      <c r="L376">
        <v>0</v>
      </c>
      <c r="M376">
        <v>0</v>
      </c>
      <c r="N376">
        <v>0</v>
      </c>
      <c r="O376">
        <v>0</v>
      </c>
      <c r="P376">
        <v>0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0</v>
      </c>
      <c r="W376">
        <v>0</v>
      </c>
      <c r="X376">
        <v>0</v>
      </c>
      <c r="Z376">
        <v>0</v>
      </c>
      <c r="AA376" t="s">
        <v>755</v>
      </c>
    </row>
    <row r="377" spans="1:27" x14ac:dyDescent="0.25">
      <c r="H377">
        <v>601</v>
      </c>
    </row>
    <row r="378" spans="1:27" x14ac:dyDescent="0.25">
      <c r="A378">
        <v>186</v>
      </c>
      <c r="B378">
        <v>392</v>
      </c>
      <c r="C378" t="s">
        <v>756</v>
      </c>
      <c r="D378" t="s">
        <v>87</v>
      </c>
      <c r="E378" t="s">
        <v>35</v>
      </c>
      <c r="F378" t="s">
        <v>757</v>
      </c>
      <c r="G378" t="str">
        <f>"00015407"</f>
        <v>00015407</v>
      </c>
      <c r="H378" t="s">
        <v>758</v>
      </c>
      <c r="I378">
        <v>0</v>
      </c>
      <c r="J378">
        <v>0</v>
      </c>
      <c r="K378">
        <v>0</v>
      </c>
      <c r="L378">
        <v>0</v>
      </c>
      <c r="M378">
        <v>0</v>
      </c>
      <c r="N378">
        <v>30</v>
      </c>
      <c r="O378">
        <v>30</v>
      </c>
      <c r="P378">
        <v>0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0</v>
      </c>
      <c r="W378">
        <v>0</v>
      </c>
      <c r="X378">
        <v>0</v>
      </c>
      <c r="Z378">
        <v>0</v>
      </c>
      <c r="AA378" t="s">
        <v>759</v>
      </c>
    </row>
    <row r="379" spans="1:27" x14ac:dyDescent="0.25">
      <c r="H379">
        <v>601</v>
      </c>
    </row>
    <row r="381" spans="1:27" x14ac:dyDescent="0.25">
      <c r="A381" t="s">
        <v>760</v>
      </c>
    </row>
    <row r="382" spans="1:27" x14ac:dyDescent="0.25">
      <c r="A382" t="s">
        <v>761</v>
      </c>
    </row>
    <row r="383" spans="1:27" x14ac:dyDescent="0.25">
      <c r="A383" t="s">
        <v>762</v>
      </c>
    </row>
    <row r="384" spans="1:27" x14ac:dyDescent="0.25">
      <c r="A384" t="s">
        <v>763</v>
      </c>
    </row>
    <row r="385" spans="1:1" x14ac:dyDescent="0.25">
      <c r="A385" t="s">
        <v>764</v>
      </c>
    </row>
    <row r="386" spans="1:1" x14ac:dyDescent="0.25">
      <c r="A386" t="s">
        <v>765</v>
      </c>
    </row>
    <row r="387" spans="1:1" x14ac:dyDescent="0.25">
      <c r="A387" t="s">
        <v>766</v>
      </c>
    </row>
    <row r="388" spans="1:1" x14ac:dyDescent="0.25">
      <c r="A388" t="s">
        <v>767</v>
      </c>
    </row>
    <row r="389" spans="1:1" x14ac:dyDescent="0.25">
      <c r="A389" t="s">
        <v>768</v>
      </c>
    </row>
    <row r="390" spans="1:1" x14ac:dyDescent="0.25">
      <c r="A390" t="s">
        <v>769</v>
      </c>
    </row>
    <row r="391" spans="1:1" x14ac:dyDescent="0.25">
      <c r="A391" t="s">
        <v>770</v>
      </c>
    </row>
    <row r="392" spans="1:1" x14ac:dyDescent="0.25">
      <c r="A392" t="s">
        <v>771</v>
      </c>
    </row>
    <row r="393" spans="1:1" x14ac:dyDescent="0.25">
      <c r="A393" t="s">
        <v>772</v>
      </c>
    </row>
    <row r="394" spans="1:1" x14ac:dyDescent="0.25">
      <c r="A394" t="s">
        <v>773</v>
      </c>
    </row>
    <row r="395" spans="1:1" x14ac:dyDescent="0.25">
      <c r="A395" t="s">
        <v>774</v>
      </c>
    </row>
    <row r="396" spans="1:1" x14ac:dyDescent="0.25">
      <c r="A396" t="s">
        <v>775</v>
      </c>
    </row>
    <row r="397" spans="1:1" x14ac:dyDescent="0.25">
      <c r="A397" t="s">
        <v>776</v>
      </c>
    </row>
    <row r="398" spans="1:1" x14ac:dyDescent="0.25">
      <c r="A398" t="s">
        <v>777</v>
      </c>
    </row>
    <row r="399" spans="1:1" x14ac:dyDescent="0.25">
      <c r="A399" t="s">
        <v>778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2018-05-09T06:14:09Z</dcterms:created>
  <dcterms:modified xsi:type="dcterms:W3CDTF">2018-05-09T06:14:10Z</dcterms:modified>
</cp:coreProperties>
</file>