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1131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22" i="1" l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<sst xmlns="http://schemas.openxmlformats.org/spreadsheetml/2006/main" count="1794" uniqueCount="1170">
  <si>
    <t>ΠΛΗΡΩΣΗ ΘΕΣΕΩΝ ΜΕ ΣΕΙΡΑ ΠΡΟΤΕΡΑΙΟΤΗΤΑΣ (ΑΡΘΡΟ 18/Ν. 2190/1994) ΠΡΟΚΗΡΥΞΗ : 7Κ/2017</t>
  </si>
  <si>
    <t>ΣΕΙΡΑ ΚΑΤΑΤΑΞΗΣ (ΚΥΡΙΟΣ)</t>
  </si>
  <si>
    <t>ΤΕΧΝΟΛΟΓΙΚΗΣ ΕΚΠΑΙΔΕΥΣΗΣ (ΤΕ)</t>
  </si>
  <si>
    <t>ΓΕΝΙΚΕΣ ΘΕΣΕΙΣ ΜΕ ΕΜΠΕΙΡΙΑ</t>
  </si>
  <si>
    <t>ΤΕ ΠΛΗΡΟΦΟΡΙΚΗΣ (ΘΕΣΗ 607)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</si>
  <si>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</si>
  <si>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</si>
  <si>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</si>
  <si>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</si>
  <si>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</si>
  <si>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</si>
  <si>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</si>
  <si>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</si>
  <si>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ΠΑΤΤΑΚΟΥ</t>
  </si>
  <si>
    <t>ΑΡΓΥΡΗ</t>
  </si>
  <si>
    <t>ΘΕΟΧΑΡΗΣ</t>
  </si>
  <si>
    <t>ΑΜ063861</t>
  </si>
  <si>
    <t>ΣΟΛΑΚΗΣ</t>
  </si>
  <si>
    <t>ΗΛΙΑΣ</t>
  </si>
  <si>
    <t>ΠΑΥΛΟΣ</t>
  </si>
  <si>
    <t>ΑΙ877289</t>
  </si>
  <si>
    <t>767,8</t>
  </si>
  <si>
    <t>1665,8</t>
  </si>
  <si>
    <t>ΜΠΙΤΣΗ</t>
  </si>
  <si>
    <t>ΜΑΡΙΑ</t>
  </si>
  <si>
    <t>ΧΡΗΣΤΟΣ</t>
  </si>
  <si>
    <t>ΑΜ797186</t>
  </si>
  <si>
    <t>797,5</t>
  </si>
  <si>
    <t>1665,5</t>
  </si>
  <si>
    <t>ΠΡΕΚΑΣ</t>
  </si>
  <si>
    <t>ΣΤΥΛΙΑΝΟΣ</t>
  </si>
  <si>
    <t>ΙΩΑΝΝΗΣ</t>
  </si>
  <si>
    <t>Τ559401</t>
  </si>
  <si>
    <t>804,1</t>
  </si>
  <si>
    <t>1662,1</t>
  </si>
  <si>
    <t>ΚΟΥΡΤΗΣ</t>
  </si>
  <si>
    <t>ΑΡΙΣΤΕΙΔΗΣ</t>
  </si>
  <si>
    <t>ΚΩΝΣΤΑΝΤΙΝΟΣ</t>
  </si>
  <si>
    <t>ΑΚ354068</t>
  </si>
  <si>
    <t>871,2</t>
  </si>
  <si>
    <t>1659,2</t>
  </si>
  <si>
    <t>ΔΗΜΟΥ</t>
  </si>
  <si>
    <t>ΑΘΑΝΑΣΙΟΣ</t>
  </si>
  <si>
    <t>ΓΕΩΡΓΙΟΣ</t>
  </si>
  <si>
    <t>ΑΕ793748</t>
  </si>
  <si>
    <t>834,9</t>
  </si>
  <si>
    <t>1652,9</t>
  </si>
  <si>
    <t>ΛΑΛΟΣ</t>
  </si>
  <si>
    <t>ΒΑΣΙΛΕΙΟΣ</t>
  </si>
  <si>
    <t>Χ189493</t>
  </si>
  <si>
    <t>ΝΙΚΟΣ</t>
  </si>
  <si>
    <t>ΑΙ600434</t>
  </si>
  <si>
    <t>787,6</t>
  </si>
  <si>
    <t>1645,6</t>
  </si>
  <si>
    <t>ΗΛΙΟΠΟΥΛΟΣ</t>
  </si>
  <si>
    <t>ΑΝ272461</t>
  </si>
  <si>
    <t>ΚΑΡΝΑΒΑ</t>
  </si>
  <si>
    <t>ΑΝΑΣΤΑΣΙΑ</t>
  </si>
  <si>
    <t>ΠΑΝΤΕΛΗΣ</t>
  </si>
  <si>
    <t>ΑΜ176247</t>
  </si>
  <si>
    <t>771,1</t>
  </si>
  <si>
    <t>1629,1</t>
  </si>
  <si>
    <t>ΦΟΥΡΛΑΣ</t>
  </si>
  <si>
    <t>ΔΗΜΗΤΡΙΟΣ</t>
  </si>
  <si>
    <t>ΑΖ238265</t>
  </si>
  <si>
    <t>731,5</t>
  </si>
  <si>
    <t>1619,5</t>
  </si>
  <si>
    <t>ΒΑΣΙΛΑΡΟΥ</t>
  </si>
  <si>
    <t>ΑΓΓΕΛΙΚΗ</t>
  </si>
  <si>
    <t>ΑΙ659058</t>
  </si>
  <si>
    <t>607-602-601</t>
  </si>
  <si>
    <t>ΣΩΤΗΡΙΟΥ</t>
  </si>
  <si>
    <t>ΕΥΑΓΓΕΛΟΣ</t>
  </si>
  <si>
    <t>ΑΖ491728</t>
  </si>
  <si>
    <t>ΜΙΣΙΧΡΟΝΗΣ</t>
  </si>
  <si>
    <t>ΦΩΤΙΟΣ</t>
  </si>
  <si>
    <t>Φ025661</t>
  </si>
  <si>
    <t>688,6</t>
  </si>
  <si>
    <t>1596,6</t>
  </si>
  <si>
    <t>ΚΑΤΣΑΡΟΣ</t>
  </si>
  <si>
    <t>ΘΩΜΑΣ</t>
  </si>
  <si>
    <t>ΘΕΟΔΟΣΙΟΣ</t>
  </si>
  <si>
    <t>Φ301072</t>
  </si>
  <si>
    <t>808,5</t>
  </si>
  <si>
    <t>1595,5</t>
  </si>
  <si>
    <t>ΑΠΟΣΤΟΛΟΠΟΥΛΟΥ</t>
  </si>
  <si>
    <t>ΑΘΗΝΑ</t>
  </si>
  <si>
    <t>ΝΙΚΟΛΑΟΣ</t>
  </si>
  <si>
    <t>Χ338209</t>
  </si>
  <si>
    <t>755,7</t>
  </si>
  <si>
    <t>1593,7</t>
  </si>
  <si>
    <t>ΠΑΝΑΓΙΩΤΗΣ</t>
  </si>
  <si>
    <t>ΧΑΡΑΛΑΜΠΟΣ</t>
  </si>
  <si>
    <t>ΑΚ980454</t>
  </si>
  <si>
    <t>733,7</t>
  </si>
  <si>
    <t>1591,7</t>
  </si>
  <si>
    <t>ΤΖΙΓΚΟΥ</t>
  </si>
  <si>
    <t>ΔΗΜΗΤΡΑ</t>
  </si>
  <si>
    <t>ΑΚ385888</t>
  </si>
  <si>
    <t>702,9</t>
  </si>
  <si>
    <t>1590,9</t>
  </si>
  <si>
    <t>ΔΗΛΑΒΕΡΑΚΗΣ</t>
  </si>
  <si>
    <t>ΜΗΝΑΣ</t>
  </si>
  <si>
    <t>ΑΝΤΩΝΙΟΣ</t>
  </si>
  <si>
    <t>ΑΜ453950</t>
  </si>
  <si>
    <t>750,2</t>
  </si>
  <si>
    <t>1588,2</t>
  </si>
  <si>
    <t>ΜΑΝΑΦΗ</t>
  </si>
  <si>
    <t>ΚΩΝΣΤΑΝΤΙΝΑ</t>
  </si>
  <si>
    <t>ΜΙΧΑΗΛ</t>
  </si>
  <si>
    <t>Σ883516</t>
  </si>
  <si>
    <t>729,3</t>
  </si>
  <si>
    <t>1587,3</t>
  </si>
  <si>
    <t>ΤΑΣΣΟΠΟΥΛΟΥ</t>
  </si>
  <si>
    <t>ΧΡΙΣΤΙΝΑ</t>
  </si>
  <si>
    <t>ΑΗ303512</t>
  </si>
  <si>
    <t>ΡΟΥΜΠΗΣ</t>
  </si>
  <si>
    <t>ΑΖ486359</t>
  </si>
  <si>
    <t>ΚΑΛΟΥΣΙΟΥ</t>
  </si>
  <si>
    <t>ΣΤΕΛΛΑ</t>
  </si>
  <si>
    <t>ΑΜ819829</t>
  </si>
  <si>
    <t>728,2</t>
  </si>
  <si>
    <t>1552,2</t>
  </si>
  <si>
    <t>ΓΟΥΔΡΟΥΜΑΝΙΔΗΣ</t>
  </si>
  <si>
    <t>ΚΥΡΙΑΚΟΣ</t>
  </si>
  <si>
    <t>ΑΙ108360</t>
  </si>
  <si>
    <t>ΧΑΛΙΜΟΣ</t>
  </si>
  <si>
    <t>ΑΙ754341</t>
  </si>
  <si>
    <t>721,6</t>
  </si>
  <si>
    <t>1539,6</t>
  </si>
  <si>
    <t>ΣΤΕΦΑΝΟΥΔΑΚΗΣ</t>
  </si>
  <si>
    <t>ΕΜΜΑΝΟΥΗΛ</t>
  </si>
  <si>
    <t>ΑΒ631560</t>
  </si>
  <si>
    <t>700,7</t>
  </si>
  <si>
    <t>1538,7</t>
  </si>
  <si>
    <t>ΛΑΦΤΣΟΠΟΥΛΟΣ</t>
  </si>
  <si>
    <t>ΣΥΜΕΩΝ</t>
  </si>
  <si>
    <t>ΣΤΑΥΡΟΣ</t>
  </si>
  <si>
    <t>ΑΑ451480</t>
  </si>
  <si>
    <t>ΛΙΑΜΗΣ</t>
  </si>
  <si>
    <t>ΘΕΟΔΩΡΟΣ</t>
  </si>
  <si>
    <t>ΑΒ867569</t>
  </si>
  <si>
    <t>695,2</t>
  </si>
  <si>
    <t>1530,2</t>
  </si>
  <si>
    <t>ΔΟΓΑΣ</t>
  </si>
  <si>
    <t>ΑΝΑΣΤΑΣΙΟΣ</t>
  </si>
  <si>
    <t>ΑΚ091556</t>
  </si>
  <si>
    <t>ΤΣΑΜΑΔΟΣ</t>
  </si>
  <si>
    <t>ΧΡΥΣΟΣΤΟΜΟΣ</t>
  </si>
  <si>
    <t>ΑΚ964290</t>
  </si>
  <si>
    <t>669,9</t>
  </si>
  <si>
    <t>1527,9</t>
  </si>
  <si>
    <t>ΧΡΟΝΗ</t>
  </si>
  <si>
    <t>ΑΝΤΙΓΟΝΗ</t>
  </si>
  <si>
    <t>ΑΖ742440</t>
  </si>
  <si>
    <t>696,3</t>
  </si>
  <si>
    <t>1522,3</t>
  </si>
  <si>
    <t>ΛΑΓΟΣ</t>
  </si>
  <si>
    <t>ΒΑΣΙΛΕΙΟΣ ΔΗΜΗΤΡΙΟΣ</t>
  </si>
  <si>
    <t>ΑΖ480740</t>
  </si>
  <si>
    <t>793,1</t>
  </si>
  <si>
    <t>1518,1</t>
  </si>
  <si>
    <t>ΚΑΡΑΚΟΛΙΔΟΥ</t>
  </si>
  <si>
    <t>ΕΛΕΝΗ</t>
  </si>
  <si>
    <t>ΑΝ406645</t>
  </si>
  <si>
    <t>761,2</t>
  </si>
  <si>
    <t>1514,2</t>
  </si>
  <si>
    <t>ΑΜΑΝΑΤΙΔΗΣ</t>
  </si>
  <si>
    <t>ΔΗΜΗΤΡΙΟΣ ΓΕΩΡΓΙΟΣ</t>
  </si>
  <si>
    <t>ΣΑΒΒΑΣ</t>
  </si>
  <si>
    <t>ΑΑ465757</t>
  </si>
  <si>
    <t>870,1</t>
  </si>
  <si>
    <t>1514,1</t>
  </si>
  <si>
    <t>ΤΣΑΠΡΑΖΗ</t>
  </si>
  <si>
    <t>ΑΝΑΣΤΑΣΙΑ ΦΑΝΗ</t>
  </si>
  <si>
    <t>ΑΝΔΡΕΑΣ</t>
  </si>
  <si>
    <t>ΑΚ618488</t>
  </si>
  <si>
    <t>ΚΙΟΥΣΗ</t>
  </si>
  <si>
    <t>ΕΥΑΓΓΕΛΙΑ</t>
  </si>
  <si>
    <t>ΑΗ554675</t>
  </si>
  <si>
    <t>1497,9</t>
  </si>
  <si>
    <t>ΝΑΣΤΑΚΟΣ</t>
  </si>
  <si>
    <t>ΑΜ343542</t>
  </si>
  <si>
    <t>1496,6</t>
  </si>
  <si>
    <t>ΚΩΝΣΤΑΝΤΙΝΙΔΗΣ</t>
  </si>
  <si>
    <t>Φ276385</t>
  </si>
  <si>
    <t>662,2</t>
  </si>
  <si>
    <t>1480,2</t>
  </si>
  <si>
    <t>ΤΣΟΓΚΑ</t>
  </si>
  <si>
    <t>ΣΟΦΙΑ</t>
  </si>
  <si>
    <t>Τ383417</t>
  </si>
  <si>
    <t>867,9</t>
  </si>
  <si>
    <t>1469,9</t>
  </si>
  <si>
    <t>ΚΕΝΝΟΥ</t>
  </si>
  <si>
    <t>ΜΑΝΘΟΥΛΑ</t>
  </si>
  <si>
    <t>ΓΡΗΓΟΡΙΟΣ</t>
  </si>
  <si>
    <t>ΑΖ541480</t>
  </si>
  <si>
    <t>679,8</t>
  </si>
  <si>
    <t>1467,8</t>
  </si>
  <si>
    <t>ΓΑΛΑΝΟΣ</t>
  </si>
  <si>
    <t>ΕΥΘΥΜΙΟΣ</t>
  </si>
  <si>
    <t>ΑΕ477230</t>
  </si>
  <si>
    <t>687,5</t>
  </si>
  <si>
    <t>1467,5</t>
  </si>
  <si>
    <t>ΡΟΓΓΑΣ</t>
  </si>
  <si>
    <t>ΑΖ021595</t>
  </si>
  <si>
    <t>ΧΡΥΣΑΦΙΑΔΗΣ</t>
  </si>
  <si>
    <t>ΧΡΙΣΤΟΔΟΥΛΟΣ</t>
  </si>
  <si>
    <t>Χ068410</t>
  </si>
  <si>
    <t>727,1</t>
  </si>
  <si>
    <t>1461,1</t>
  </si>
  <si>
    <t>ΜΠΑΙΜΠΟΥ</t>
  </si>
  <si>
    <t>ΠΑΡΑΣΚΕΥΗ</t>
  </si>
  <si>
    <t>ΣΠΥΡΙΔΩΝ</t>
  </si>
  <si>
    <t>ΑΖ200913</t>
  </si>
  <si>
    <t>ΧΡΙΣΤΟΠΟΥΛΟΣ</t>
  </si>
  <si>
    <t>ΑΛΕΞΑΝΔΡΟΣ</t>
  </si>
  <si>
    <t>ΑΙ099383</t>
  </si>
  <si>
    <t>1444,5</t>
  </si>
  <si>
    <t>ΑΛΕΞΑΚΗΣ</t>
  </si>
  <si>
    <t>ΑΜ018403</t>
  </si>
  <si>
    <t>1439,5</t>
  </si>
  <si>
    <t>ΜΠΡΑΤΣΙΚΑ</t>
  </si>
  <si>
    <t>ΑΙ776103</t>
  </si>
  <si>
    <t>1439,1</t>
  </si>
  <si>
    <t>ΒΑΡΔΗΣ</t>
  </si>
  <si>
    <t>ΑΚ024661</t>
  </si>
  <si>
    <t>774,4</t>
  </si>
  <si>
    <t>1432,4</t>
  </si>
  <si>
    <t>ΓΚΟΥΤΣΙΔΗΣ</t>
  </si>
  <si>
    <t>ΣΤΕΦΑΝΟΣ</t>
  </si>
  <si>
    <t>ΑΙ397146</t>
  </si>
  <si>
    <t>1417,5</t>
  </si>
  <si>
    <t>ΜΠΕΛΕΧΡΗΣ</t>
  </si>
  <si>
    <t>ΑΚ030217</t>
  </si>
  <si>
    <t>1389,6</t>
  </si>
  <si>
    <t>ΠΟΥΛΙΩΝΗΣ</t>
  </si>
  <si>
    <t>ΔΗΜΟΣΘΕΝΗΣ</t>
  </si>
  <si>
    <t>ΑΕ888241</t>
  </si>
  <si>
    <t>667,7</t>
  </si>
  <si>
    <t>1385,7</t>
  </si>
  <si>
    <t>Τσιαουση</t>
  </si>
  <si>
    <t>Ειρηνη</t>
  </si>
  <si>
    <t>Φωτιος</t>
  </si>
  <si>
    <t>ΑΚ976781</t>
  </si>
  <si>
    <t>694,1</t>
  </si>
  <si>
    <t>1384,1</t>
  </si>
  <si>
    <t>ΠΡΩΤΟΝΟΤΑΡΙΟΣ</t>
  </si>
  <si>
    <t>ΙΑΚΩΒΟΣ</t>
  </si>
  <si>
    <t>ΑΚ002100</t>
  </si>
  <si>
    <t>763,4</t>
  </si>
  <si>
    <t>1381,4</t>
  </si>
  <si>
    <t>ΤΣΙΩΛΗΣ</t>
  </si>
  <si>
    <t>ΜΑΡΙΟΣ</t>
  </si>
  <si>
    <t>ΑΜ092118</t>
  </si>
  <si>
    <t>685,3</t>
  </si>
  <si>
    <t>1373,3</t>
  </si>
  <si>
    <t>607-601-602</t>
  </si>
  <si>
    <t>ΣΤΑΝΟΥΔΗΣ</t>
  </si>
  <si>
    <t>ΑΜ856177</t>
  </si>
  <si>
    <t>ΤΖΙΛΑ</t>
  </si>
  <si>
    <t>ΕΥΘΑΛΙΑ</t>
  </si>
  <si>
    <t>ΑΗ319261</t>
  </si>
  <si>
    <t>707,3</t>
  </si>
  <si>
    <t>1365,3</t>
  </si>
  <si>
    <t>ΠΑΝΑΓΟΠΟΥΛΟΥ</t>
  </si>
  <si>
    <t>ΑΙ758967</t>
  </si>
  <si>
    <t>686,4</t>
  </si>
  <si>
    <t>1364,4</t>
  </si>
  <si>
    <t>ΖΑΛΩΝΗΣ</t>
  </si>
  <si>
    <t>ΜΙΓΚΡΑΝ</t>
  </si>
  <si>
    <t>ΑΚ890369</t>
  </si>
  <si>
    <t>768,9</t>
  </si>
  <si>
    <t>1356,9</t>
  </si>
  <si>
    <t>ΠΑΠΑΜΑΤΘΑΙΑΚΗΣ</t>
  </si>
  <si>
    <t>ΜΑΡΙΝΟΣ</t>
  </si>
  <si>
    <t>Μ934293</t>
  </si>
  <si>
    <t>698,5</t>
  </si>
  <si>
    <t>1356,5</t>
  </si>
  <si>
    <t>ΝΙΚΑΣ</t>
  </si>
  <si>
    <t>ΑΕ816679</t>
  </si>
  <si>
    <t>738,1</t>
  </si>
  <si>
    <t>1356,1</t>
  </si>
  <si>
    <t>ΠΑΠΑΔΟΠΟΥΛΟΣ</t>
  </si>
  <si>
    <t>ΘΡΑΣΥΒΟΥΛΟΣ</t>
  </si>
  <si>
    <t>ΠΡΟΔΡΟΜΟΣ</t>
  </si>
  <si>
    <t>Σ822822</t>
  </si>
  <si>
    <t>710,6</t>
  </si>
  <si>
    <t>1348,6</t>
  </si>
  <si>
    <t>ΣΙΝΟΣ</t>
  </si>
  <si>
    <t>ΕΥΣΤΑΘΙΟΣ</t>
  </si>
  <si>
    <t>ΑΗ528004</t>
  </si>
  <si>
    <t>1346,2</t>
  </si>
  <si>
    <t>ΧΑΡΛΑ</t>
  </si>
  <si>
    <t>ΑΝΝΑ</t>
  </si>
  <si>
    <t>ΑΙ483160</t>
  </si>
  <si>
    <t>ΚΟΝΤΟΓΙΑΝΝΗ</t>
  </si>
  <si>
    <t>Χ048464</t>
  </si>
  <si>
    <t>1339,2</t>
  </si>
  <si>
    <t>ΣΑΜΑΡΤΖΗΣ</t>
  </si>
  <si>
    <t>ΣΩΤΗΡΙΟΣ</t>
  </si>
  <si>
    <t>ΑΕ061384</t>
  </si>
  <si>
    <t>ΦΑΡΜΑΚΗΣ</t>
  </si>
  <si>
    <t>ΑΚ142368</t>
  </si>
  <si>
    <t>717,2</t>
  </si>
  <si>
    <t>1335,2</t>
  </si>
  <si>
    <t>ΚΑΪΤΑΤΖΗ</t>
  </si>
  <si>
    <t>Χ744745</t>
  </si>
  <si>
    <t>ΠΑΝΟΥΣΗ</t>
  </si>
  <si>
    <t>ΑΛΕΞΑΝΔΡΑ</t>
  </si>
  <si>
    <t>Χ010923</t>
  </si>
  <si>
    <t>ΤΣΟΥΤΣΗ</t>
  </si>
  <si>
    <t>ΠΑΝΑΓΙΩΤΑ</t>
  </si>
  <si>
    <t>ΑΜ795670</t>
  </si>
  <si>
    <t>895,4</t>
  </si>
  <si>
    <t>1330,4</t>
  </si>
  <si>
    <t>ΑΝΑΣΤΟΠΟΥΛΟΣ</t>
  </si>
  <si>
    <t>Φ074820</t>
  </si>
  <si>
    <t>1324,1</t>
  </si>
  <si>
    <t>ΣΙΝΤΟΥ</t>
  </si>
  <si>
    <t>ΑΗ237280</t>
  </si>
  <si>
    <t>772,2</t>
  </si>
  <si>
    <t>1320,2</t>
  </si>
  <si>
    <t>ΤΟΛΙΑΣ</t>
  </si>
  <si>
    <t>Χ511527</t>
  </si>
  <si>
    <t>917,4</t>
  </si>
  <si>
    <t>1313,4</t>
  </si>
  <si>
    <t>ΤΣΕΤΣΟΥ</t>
  </si>
  <si>
    <t>ΑΛΕΞΙΑ</t>
  </si>
  <si>
    <t>Τ565024</t>
  </si>
  <si>
    <t>691,9</t>
  </si>
  <si>
    <t>1309,9</t>
  </si>
  <si>
    <t>ΜΟΥΣΤΑΚΑ</t>
  </si>
  <si>
    <t>ΑΙ843141</t>
  </si>
  <si>
    <t>684,2</t>
  </si>
  <si>
    <t>1309,2</t>
  </si>
  <si>
    <t>ΚΑΡΑΝΙΚΟΥ</t>
  </si>
  <si>
    <t>ΑΙ869527</t>
  </si>
  <si>
    <t>ΜΠΙΝΟΥ</t>
  </si>
  <si>
    <t>ΦΩΤΕΙΝΗ-ΑΛΕΞΑΝΔΡΑ</t>
  </si>
  <si>
    <t>ΑΖ453866</t>
  </si>
  <si>
    <t>773,3</t>
  </si>
  <si>
    <t>1306,3</t>
  </si>
  <si>
    <t>ΠΑΠΑΔΟΠΟΥΛΟΥ</t>
  </si>
  <si>
    <t>ΕΙΡΗΝΗ</t>
  </si>
  <si>
    <t>ΑΚ645207</t>
  </si>
  <si>
    <t>1297,8</t>
  </si>
  <si>
    <t>ΣΤΕΡΓΙΟΥ</t>
  </si>
  <si>
    <t>ΑΡΓΥΡΩ</t>
  </si>
  <si>
    <t>ΔΗΜΟΣ</t>
  </si>
  <si>
    <t>ΑΚ756936</t>
  </si>
  <si>
    <t>1279,9</t>
  </si>
  <si>
    <t>ΦΥΣΣΕΑ</t>
  </si>
  <si>
    <t>ΙΩΑΝΝΑ</t>
  </si>
  <si>
    <t>ΑΙ874073</t>
  </si>
  <si>
    <t>1273,3</t>
  </si>
  <si>
    <t>ΟΙΚΟΝΟΜΟΥ</t>
  </si>
  <si>
    <t>ΧΑΡΙΣΣΑ</t>
  </si>
  <si>
    <t>ΑΗ184270</t>
  </si>
  <si>
    <t>622,6</t>
  </si>
  <si>
    <t>1270,6</t>
  </si>
  <si>
    <t>ΠΙΤΣΙΑΒΑΣ</t>
  </si>
  <si>
    <t>ΑΜ551790</t>
  </si>
  <si>
    <t>678,7</t>
  </si>
  <si>
    <t>1266,7</t>
  </si>
  <si>
    <t>ΦΥΤΑ</t>
  </si>
  <si>
    <t>ΣΩΤΗΡΙΑ</t>
  </si>
  <si>
    <t>ΑΖ600745</t>
  </si>
  <si>
    <t>673,2</t>
  </si>
  <si>
    <t>1261,2</t>
  </si>
  <si>
    <t>ΜΑΥΡΟΜΑΤΙΔΟΥ</t>
  </si>
  <si>
    <t>ΡΗΝΟΥΛΑ</t>
  </si>
  <si>
    <t>ΑΚ259897</t>
  </si>
  <si>
    <t>741,4</t>
  </si>
  <si>
    <t>1256,4</t>
  </si>
  <si>
    <t>ΚΟΤΡΩΝΗΣ</t>
  </si>
  <si>
    <t>Χ180627</t>
  </si>
  <si>
    <t>826,1</t>
  </si>
  <si>
    <t>1253,1</t>
  </si>
  <si>
    <t>ΖΕΤΤΑ</t>
  </si>
  <si>
    <t>ΑΗ357048</t>
  </si>
  <si>
    <t>739,2</t>
  </si>
  <si>
    <t>1241,2</t>
  </si>
  <si>
    <t>ΜΠΙΟΛΑΚΗΣ</t>
  </si>
  <si>
    <t>Ξ077275</t>
  </si>
  <si>
    <t>646,8</t>
  </si>
  <si>
    <t>1234,8</t>
  </si>
  <si>
    <t>ΑΘΑΝΑΣΙΟΥ</t>
  </si>
  <si>
    <t>ΜΑΡΟΥΣΩ</t>
  </si>
  <si>
    <t>Σ510597</t>
  </si>
  <si>
    <t>822,8</t>
  </si>
  <si>
    <t>1230,8</t>
  </si>
  <si>
    <t>ΣΤΕΦΑΝΙΔΗΣ</t>
  </si>
  <si>
    <t>Χ845179</t>
  </si>
  <si>
    <t>830,5</t>
  </si>
  <si>
    <t>1227,5</t>
  </si>
  <si>
    <t>ΜΑΝΤΕΛΛΟΥ</t>
  </si>
  <si>
    <t>ΑΗ504527</t>
  </si>
  <si>
    <t>653,4</t>
  </si>
  <si>
    <t>1220,4</t>
  </si>
  <si>
    <t>ΝΤΖΟΥΜΑΝΙΚΑ</t>
  </si>
  <si>
    <t>ΑΗ603364</t>
  </si>
  <si>
    <t>740,3</t>
  </si>
  <si>
    <t>1218,3</t>
  </si>
  <si>
    <t>ΔΕΜΙΡΤΖΗΟΓΛΟΥ</t>
  </si>
  <si>
    <t>ΑΜ894709</t>
  </si>
  <si>
    <t>892,1</t>
  </si>
  <si>
    <t>1212,1</t>
  </si>
  <si>
    <t>ΧΡΗΣΤΟΥ</t>
  </si>
  <si>
    <t>ΑΙ808490</t>
  </si>
  <si>
    <t>938,3</t>
  </si>
  <si>
    <t>1208,3</t>
  </si>
  <si>
    <t>ΜΟΛΛΑ ΜΟΥΣΤΑΦΑ</t>
  </si>
  <si>
    <t>ΑΧΜΕΤ</t>
  </si>
  <si>
    <t>ΜΟΥΣΤΑΦΑ</t>
  </si>
  <si>
    <t>ΑΕ885989</t>
  </si>
  <si>
    <t>795,3</t>
  </si>
  <si>
    <t>1199,3</t>
  </si>
  <si>
    <t>ΤΣΙΡΩΝΗ</t>
  </si>
  <si>
    <t>ΘΑΛΕΙΑ</t>
  </si>
  <si>
    <t>ΑΗ477285</t>
  </si>
  <si>
    <t>ΟΛΓΑ</t>
  </si>
  <si>
    <t>Σ955891</t>
  </si>
  <si>
    <t>1191,2</t>
  </si>
  <si>
    <t>ΓΚΙΟΥΡΟΣ</t>
  </si>
  <si>
    <t>ΑΕ851806</t>
  </si>
  <si>
    <t>749,1</t>
  </si>
  <si>
    <t>1190,1</t>
  </si>
  <si>
    <t>ΓΙΑΝΝΗ</t>
  </si>
  <si>
    <t>ΜΙΧΛΗΣ</t>
  </si>
  <si>
    <t>719,4</t>
  </si>
  <si>
    <t>1189,4</t>
  </si>
  <si>
    <t>602-607</t>
  </si>
  <si>
    <t>ΜΑΝΘΟΣ</t>
  </si>
  <si>
    <t>Σ038941</t>
  </si>
  <si>
    <t>ΚΑΡΑΓΙΩΡΓΟΥ</t>
  </si>
  <si>
    <t>ΣΠΥΡΙΔΟΥΛΑ</t>
  </si>
  <si>
    <t>Χ210636</t>
  </si>
  <si>
    <t>735,9</t>
  </si>
  <si>
    <t>1185,9</t>
  </si>
  <si>
    <t>ΒΙΣΒΙΚΗ</t>
  </si>
  <si>
    <t>ΑΡΓΥΡΟΥΛΑ</t>
  </si>
  <si>
    <t>Χ927754</t>
  </si>
  <si>
    <t>ΜΠΟΥΡΑ</t>
  </si>
  <si>
    <t>ΑΙΚΑΤΕΡΙΝΗ</t>
  </si>
  <si>
    <t>ΑΕ853958</t>
  </si>
  <si>
    <t>ΣΚΛΑΡΗ</t>
  </si>
  <si>
    <t>ΕΙΡΗΝΗ - ΠΑΣΧΑΛΙΑ</t>
  </si>
  <si>
    <t>ΠΑΡΑΣΧΟΣ</t>
  </si>
  <si>
    <t>ΑΖ849472</t>
  </si>
  <si>
    <t>1159,9</t>
  </si>
  <si>
    <t>ΤΑΝΗΣ</t>
  </si>
  <si>
    <t>ΑΖ342135</t>
  </si>
  <si>
    <t>1157,4</t>
  </si>
  <si>
    <t>ΚΟΣΜΟΠΟΥΛΟΥ</t>
  </si>
  <si>
    <t>ΝΙΚΟΛΙΤΣΑ</t>
  </si>
  <si>
    <t>ΑΙ258669</t>
  </si>
  <si>
    <t>784,3</t>
  </si>
  <si>
    <t>1155,3</t>
  </si>
  <si>
    <t>ΣΤΑΣΗΣ</t>
  </si>
  <si>
    <t>ΑΝ018317</t>
  </si>
  <si>
    <t>ΓΑΖΕΤΗΣ</t>
  </si>
  <si>
    <t>Χ412653</t>
  </si>
  <si>
    <t>794,2</t>
  </si>
  <si>
    <t>1137,2</t>
  </si>
  <si>
    <t>ΜΑΝΙΩΤΗ</t>
  </si>
  <si>
    <t>ΒΑΣΙΛΙΚΗ</t>
  </si>
  <si>
    <t>ΑΕ617223</t>
  </si>
  <si>
    <t>903,1</t>
  </si>
  <si>
    <t>1133,1</t>
  </si>
  <si>
    <t>ΤΖΑΒΑΡΑΣ</t>
  </si>
  <si>
    <t>ΑΙ313681</t>
  </si>
  <si>
    <t>1127,7</t>
  </si>
  <si>
    <t>ΓΚΛΑΒΑΡΑΣ</t>
  </si>
  <si>
    <t>Σ965562</t>
  </si>
  <si>
    <t>889,9</t>
  </si>
  <si>
    <t>1124,9</t>
  </si>
  <si>
    <t>ΝΤΟΥΣΚΑ</t>
  </si>
  <si>
    <t>Χ861604</t>
  </si>
  <si>
    <t>1116,3</t>
  </si>
  <si>
    <t>ΚΑΛΛΗ</t>
  </si>
  <si>
    <t>Χ862634</t>
  </si>
  <si>
    <t>820,6</t>
  </si>
  <si>
    <t>1114,6</t>
  </si>
  <si>
    <t xml:space="preserve">ΣΔΡΑΛΗ </t>
  </si>
  <si>
    <t xml:space="preserve">ΕΥΑΓΓΕΛΙΑ </t>
  </si>
  <si>
    <t>ΑΙ698695</t>
  </si>
  <si>
    <t>817,3</t>
  </si>
  <si>
    <t>1112,3</t>
  </si>
  <si>
    <t>ΜΑΚΡΗ</t>
  </si>
  <si>
    <t>Φ301536</t>
  </si>
  <si>
    <t>676,5</t>
  </si>
  <si>
    <t>1107,5</t>
  </si>
  <si>
    <t>ΛΑΜΑΝΔΡΕΑΣ</t>
  </si>
  <si>
    <t>Χ101672</t>
  </si>
  <si>
    <t>664,4</t>
  </si>
  <si>
    <t>1103,4</t>
  </si>
  <si>
    <t>ΤΡΟΧΑΛΙΤΗΣ</t>
  </si>
  <si>
    <t>ΔΗΜΗΤΡΙΟΥ</t>
  </si>
  <si>
    <t>ΑΑ919302</t>
  </si>
  <si>
    <t>832,7</t>
  </si>
  <si>
    <t>1102,7</t>
  </si>
  <si>
    <t>ΑΖ401928</t>
  </si>
  <si>
    <t>1100,6</t>
  </si>
  <si>
    <t>ΓΙΟΒΑΝΟΥ</t>
  </si>
  <si>
    <t>ΑΙ868377</t>
  </si>
  <si>
    <t>753,5</t>
  </si>
  <si>
    <t>1098,5</t>
  </si>
  <si>
    <t>ΜΠΑΝΙΑ</t>
  </si>
  <si>
    <t>Χ931459</t>
  </si>
  <si>
    <t>689,7</t>
  </si>
  <si>
    <t>1097,7</t>
  </si>
  <si>
    <t>ΓΕΩΡΓΙΑ</t>
  </si>
  <si>
    <t>ΑΕ859793</t>
  </si>
  <si>
    <t>1097,5</t>
  </si>
  <si>
    <t>ΤΣΙΚΝΑΣ</t>
  </si>
  <si>
    <t>Σ466149</t>
  </si>
  <si>
    <t>639,1</t>
  </si>
  <si>
    <t>1095,1</t>
  </si>
  <si>
    <t>ΠΑΠΑΔΑΚΗ</t>
  </si>
  <si>
    <t>ΑΚ032639</t>
  </si>
  <si>
    <t>ΠΑΠΑΙΩΑΝΝΟΥ</t>
  </si>
  <si>
    <t>ΟΛΥΜΠΙΑ</t>
  </si>
  <si>
    <t>Χ058527</t>
  </si>
  <si>
    <t>1089,2</t>
  </si>
  <si>
    <t>ΜΑΓΓΟΥ</t>
  </si>
  <si>
    <t>Χ891120</t>
  </si>
  <si>
    <t>705,1</t>
  </si>
  <si>
    <t>1085,1</t>
  </si>
  <si>
    <t>ΓΙΑΓΛΟΓΛΟΥ</t>
  </si>
  <si>
    <t>ΑΚ858149</t>
  </si>
  <si>
    <t>652,3</t>
  </si>
  <si>
    <t>1073,3</t>
  </si>
  <si>
    <t>ΓΙΑΡΜΑΤΖΗΣ</t>
  </si>
  <si>
    <t>ΑΗ872517</t>
  </si>
  <si>
    <t>1068,5</t>
  </si>
  <si>
    <t>ΤΣΙΤΣΙΠΗ</t>
  </si>
  <si>
    <t>Χ483450</t>
  </si>
  <si>
    <t>1067,3</t>
  </si>
  <si>
    <t>ΑΔΑΜΙΔΗΣ</t>
  </si>
  <si>
    <t>ΑΡΙΣΤΟΤΕΛΗΣ</t>
  </si>
  <si>
    <t>Τ296206</t>
  </si>
  <si>
    <t>1062,1</t>
  </si>
  <si>
    <t>ΑΛΕΞΙΟΥ</t>
  </si>
  <si>
    <t>ΟΥΡΑΝΙΑ</t>
  </si>
  <si>
    <t>Φ497254</t>
  </si>
  <si>
    <t>809,6</t>
  </si>
  <si>
    <t>1059,6</t>
  </si>
  <si>
    <t>ΤΟΛΙΑ</t>
  </si>
  <si>
    <t>ΕΛΛΗ</t>
  </si>
  <si>
    <t>Χ161816</t>
  </si>
  <si>
    <t>1059,2</t>
  </si>
  <si>
    <t>ΚΥΡΙΑΚΟΠΟΥΛΟΥ</t>
  </si>
  <si>
    <t>ΧΡΥΣΑΝΘΟΣ</t>
  </si>
  <si>
    <t>Τ313606</t>
  </si>
  <si>
    <t>1057,3</t>
  </si>
  <si>
    <t>ΜΟΚΑ</t>
  </si>
  <si>
    <t>ΑΙ864920</t>
  </si>
  <si>
    <t>683,1</t>
  </si>
  <si>
    <t>1056,1</t>
  </si>
  <si>
    <t>ΣΠΥΡΙΔΑΚΗΣ</t>
  </si>
  <si>
    <t>ΑΖ464322</t>
  </si>
  <si>
    <t>716,1</t>
  </si>
  <si>
    <t>1052,1</t>
  </si>
  <si>
    <t>ΔΑΝΙΗΛΙΔΗΣ</t>
  </si>
  <si>
    <t>ΑΜ426354</t>
  </si>
  <si>
    <t>842,6</t>
  </si>
  <si>
    <t>1045,6</t>
  </si>
  <si>
    <t>ΤΕΡΖΑΚΗ</t>
  </si>
  <si>
    <t>Τ218124</t>
  </si>
  <si>
    <t>816,2</t>
  </si>
  <si>
    <t>1042,2</t>
  </si>
  <si>
    <t>ΧΡΙΣΤΟΔΟΥΛΟΥ</t>
  </si>
  <si>
    <t>Χ216517</t>
  </si>
  <si>
    <t>711,7</t>
  </si>
  <si>
    <t>1040,7</t>
  </si>
  <si>
    <t>ΣΙΔΗΡΟΠΟΥΛΟΣ</t>
  </si>
  <si>
    <t>ΑΚ979397</t>
  </si>
  <si>
    <t>655,6</t>
  </si>
  <si>
    <t>1040,6</t>
  </si>
  <si>
    <t>ΠΡΕΖΑ</t>
  </si>
  <si>
    <t>ΑΑ314117</t>
  </si>
  <si>
    <t>701,8</t>
  </si>
  <si>
    <t>1032,8</t>
  </si>
  <si>
    <t>ΡΑΠΤΗΣ</t>
  </si>
  <si>
    <t>ΑΒ710319</t>
  </si>
  <si>
    <t>778,8</t>
  </si>
  <si>
    <t>1022,8</t>
  </si>
  <si>
    <t>ΠΑΝΤΕΛΙΔΟΥ</t>
  </si>
  <si>
    <t>ΑΝΕΣΤΗΣ</t>
  </si>
  <si>
    <t>Χ906777</t>
  </si>
  <si>
    <t>1018,1</t>
  </si>
  <si>
    <t>ΓΡΑΜΜΑΤΙΚΟΠΟΥΛΟΥ</t>
  </si>
  <si>
    <t>ΚΑΝΗ</t>
  </si>
  <si>
    <t>Χ035782</t>
  </si>
  <si>
    <t>1013,2</t>
  </si>
  <si>
    <t>ΓΑΛΑΝΗΣ</t>
  </si>
  <si>
    <t>ΑΕ484264</t>
  </si>
  <si>
    <t>666,6</t>
  </si>
  <si>
    <t>1006,6</t>
  </si>
  <si>
    <t>ΜΠΑΤΖΙΟΣ</t>
  </si>
  <si>
    <t xml:space="preserve">ΒΑΣΙΛΕΙΟΣ </t>
  </si>
  <si>
    <t>ΑΖ404542</t>
  </si>
  <si>
    <t>ΣΕΛΠΕΣΗΣ</t>
  </si>
  <si>
    <t>ΕΥΣΤΡΑΤΙΟΣ</t>
  </si>
  <si>
    <t>Χ846911</t>
  </si>
  <si>
    <t>ΝΙΚΟΛΙΝΑ</t>
  </si>
  <si>
    <t>Χ833926</t>
  </si>
  <si>
    <t>ΜΑΝΟΥΡΑ</t>
  </si>
  <si>
    <t>ΑΖ216220</t>
  </si>
  <si>
    <t>998,9</t>
  </si>
  <si>
    <t>ΑΠΟΣΤΟΛΟΥ</t>
  </si>
  <si>
    <t>Σ405723</t>
  </si>
  <si>
    <t>994,8</t>
  </si>
  <si>
    <t>ΖΑΛΟΥΜΗΣ</t>
  </si>
  <si>
    <t>Μ924900</t>
  </si>
  <si>
    <t>829,4</t>
  </si>
  <si>
    <t>992,4</t>
  </si>
  <si>
    <t>ΔΑΜΑΣΚΟΣ</t>
  </si>
  <si>
    <t>ΘΕΟΦΑΝΗΣ</t>
  </si>
  <si>
    <t>ΑΖ342128</t>
  </si>
  <si>
    <t>991,4</t>
  </si>
  <si>
    <t>ΒΕΙΖΗ</t>
  </si>
  <si>
    <t>ΙΦΙΓΕΝΕΙΑ</t>
  </si>
  <si>
    <t>ΑΙ106724</t>
  </si>
  <si>
    <t>730,4</t>
  </si>
  <si>
    <t>990,4</t>
  </si>
  <si>
    <t>ΡΑΦΤΟΠΟΥΛΟΥ</t>
  </si>
  <si>
    <t>ΑΙ234714</t>
  </si>
  <si>
    <t>752,4</t>
  </si>
  <si>
    <t>989,4</t>
  </si>
  <si>
    <t>ΜΠΑΝΔΑ</t>
  </si>
  <si>
    <t>ΑΖ344625</t>
  </si>
  <si>
    <t>ΧΑΡΙΤΟΥ</t>
  </si>
  <si>
    <t>ΑΕ746141</t>
  </si>
  <si>
    <t>ΚΩΣΤΑ</t>
  </si>
  <si>
    <t>Χ096025</t>
  </si>
  <si>
    <t>674,3</t>
  </si>
  <si>
    <t>975,3</t>
  </si>
  <si>
    <t>ΚΟΥΤΡΟΥΛΟΥ</t>
  </si>
  <si>
    <t>ΧΡΥΣΟΥΛΑ</t>
  </si>
  <si>
    <t>ΑΜ907059</t>
  </si>
  <si>
    <t>ΣΠΑΝΟΥΔΑΚΗΣ</t>
  </si>
  <si>
    <t>Φ295214</t>
  </si>
  <si>
    <t>680,9</t>
  </si>
  <si>
    <t>973,9</t>
  </si>
  <si>
    <t>ΠΑΛΑΣΗΣ</t>
  </si>
  <si>
    <t>Χ928312</t>
  </si>
  <si>
    <t>969,9</t>
  </si>
  <si>
    <t>ΑΠΟΣΤΟΛΟΣ</t>
  </si>
  <si>
    <t>ΑΚ841582</t>
  </si>
  <si>
    <t>723,8</t>
  </si>
  <si>
    <t>963,8</t>
  </si>
  <si>
    <t>ΜΕΣΣΙΝΗΣ</t>
  </si>
  <si>
    <t>ΑΖ461017</t>
  </si>
  <si>
    <t>962,1</t>
  </si>
  <si>
    <t>ΓΚΕΚΑ</t>
  </si>
  <si>
    <t>Χ313198</t>
  </si>
  <si>
    <t>708,4</t>
  </si>
  <si>
    <t>958,4</t>
  </si>
  <si>
    <t>ΖΑΜΠΕΛΗΣ</t>
  </si>
  <si>
    <t>Φ086483</t>
  </si>
  <si>
    <t>957,5</t>
  </si>
  <si>
    <t>ΦΛΩΡΟΣ</t>
  </si>
  <si>
    <t>Σ982186</t>
  </si>
  <si>
    <t>785,4</t>
  </si>
  <si>
    <t>946,4</t>
  </si>
  <si>
    <t>ΑΡΦΑΝΑΚΗΣ</t>
  </si>
  <si>
    <t>NΙΚΗΤΑΣ</t>
  </si>
  <si>
    <t>ΑΙ941909</t>
  </si>
  <si>
    <t>942,7</t>
  </si>
  <si>
    <t>Χ887388</t>
  </si>
  <si>
    <t>874,5</t>
  </si>
  <si>
    <t>939,5</t>
  </si>
  <si>
    <t>ΙΩΑΝΝΟΥ</t>
  </si>
  <si>
    <t>Σ106945</t>
  </si>
  <si>
    <t>697,4</t>
  </si>
  <si>
    <t>939,4</t>
  </si>
  <si>
    <t>607-605</t>
  </si>
  <si>
    <t>ΜΙΧΟΠΟΥΛΟΣ</t>
  </si>
  <si>
    <t>Χ586294</t>
  </si>
  <si>
    <t>734,8</t>
  </si>
  <si>
    <t>934,8</t>
  </si>
  <si>
    <t>ΚΟΥΡΟΥΛΗ</t>
  </si>
  <si>
    <t>ΑΚ025172</t>
  </si>
  <si>
    <t>933,5</t>
  </si>
  <si>
    <t>ΚΟΚΚΩΝΗΣ</t>
  </si>
  <si>
    <t>Σ588297</t>
  </si>
  <si>
    <t>718,3</t>
  </si>
  <si>
    <t>930,3</t>
  </si>
  <si>
    <t>ΠΑΖΟΠΟΥΛΟΥ</t>
  </si>
  <si>
    <t>ΜΑΤΘΑΙΟΣ</t>
  </si>
  <si>
    <t>ΑΜ641174</t>
  </si>
  <si>
    <t>657,8</t>
  </si>
  <si>
    <t>927,8</t>
  </si>
  <si>
    <t>Χ609284</t>
  </si>
  <si>
    <t>921,8</t>
  </si>
  <si>
    <t>ΒΕΛΛΙΑΝΗΣ</t>
  </si>
  <si>
    <t>ΔΑΜΙΑΝΟΣ</t>
  </si>
  <si>
    <t>ΑΙ879114</t>
  </si>
  <si>
    <t>ΝΙΚΟΛΕΖΟΣ</t>
  </si>
  <si>
    <t>ΑΖ959939</t>
  </si>
  <si>
    <t>745,8</t>
  </si>
  <si>
    <t>910,8</t>
  </si>
  <si>
    <t>ΚΑΛΠΑΚΙΔΟΥ</t>
  </si>
  <si>
    <t>ΚΥΡΙΑΚΗ</t>
  </si>
  <si>
    <t>ΘΕΜΙΣΤΟΚΛΗΣ</t>
  </si>
  <si>
    <t>Χ870267</t>
  </si>
  <si>
    <t>905,9</t>
  </si>
  <si>
    <t>ΣΙΟΡΟΚΟΥ</t>
  </si>
  <si>
    <t>ΕΥΤΥΧΙΑ</t>
  </si>
  <si>
    <t>ΣΠΥΡΟΣ</t>
  </si>
  <si>
    <t>Φ361175</t>
  </si>
  <si>
    <t>732,6</t>
  </si>
  <si>
    <t>904,6</t>
  </si>
  <si>
    <t>ΠΑΠΑΝΙΚΟΛΑΟΥ</t>
  </si>
  <si>
    <t>ΖΗΣΗΣ</t>
  </si>
  <si>
    <t>ΑΜ812538</t>
  </si>
  <si>
    <t>833,8</t>
  </si>
  <si>
    <t>903,8</t>
  </si>
  <si>
    <t>ΑΡΒΑΝΙΤΑΚΗΣ</t>
  </si>
  <si>
    <t>ΑΒ203443</t>
  </si>
  <si>
    <t>ΠΑΠΑΛΕΞΑΝΔΡΟΠΟΥΛΟΣ</t>
  </si>
  <si>
    <t>ΔΙΟΝΥΣΙΟΣ</t>
  </si>
  <si>
    <t>Χ297911</t>
  </si>
  <si>
    <t>900,1</t>
  </si>
  <si>
    <t>ΤΣΑΝΑΚΑ</t>
  </si>
  <si>
    <t>ΑΜ351421</t>
  </si>
  <si>
    <t>ΖΑΜΠΙΤΗΣ</t>
  </si>
  <si>
    <t>ΠΕΤΡΟΣ</t>
  </si>
  <si>
    <t>AH880003</t>
  </si>
  <si>
    <t>899,7</t>
  </si>
  <si>
    <t>ΚΑΡΑΓΙΑΝΝΗ</t>
  </si>
  <si>
    <t>ΑΑ304755</t>
  </si>
  <si>
    <t>897,2</t>
  </si>
  <si>
    <t>601-602-607</t>
  </si>
  <si>
    <t>ΡΟΥΜΕΛΙΩΤΗ</t>
  </si>
  <si>
    <t>ΑΗ706043</t>
  </si>
  <si>
    <t>ΔΗΜΑΣ</t>
  </si>
  <si>
    <t>Χ617888</t>
  </si>
  <si>
    <t>654,5</t>
  </si>
  <si>
    <t>889,5</t>
  </si>
  <si>
    <t>ΤΑΤΣΗ</t>
  </si>
  <si>
    <t>ΑΠΟΣΤΟΛΙΑ</t>
  </si>
  <si>
    <t>ΑΖ136655</t>
  </si>
  <si>
    <t>856,9</t>
  </si>
  <si>
    <t>886,9</t>
  </si>
  <si>
    <t>Τ337328</t>
  </si>
  <si>
    <t>ΑΖ703202</t>
  </si>
  <si>
    <t>712,8</t>
  </si>
  <si>
    <t>882,8</t>
  </si>
  <si>
    <t>ΚΙΟΥΤΑΧΙΑΛΗ</t>
  </si>
  <si>
    <t>ΓΕΝΟΒΕΦΑ</t>
  </si>
  <si>
    <t>ΑΜ897767</t>
  </si>
  <si>
    <t>851,4</t>
  </si>
  <si>
    <t>881,4</t>
  </si>
  <si>
    <t>ΚΟΥΤΣΩΝΑΣ</t>
  </si>
  <si>
    <t>Χ003037</t>
  </si>
  <si>
    <t>ΦΡΑΚΤΟΠΟΥΛΟΣ</t>
  </si>
  <si>
    <t>Σ085242</t>
  </si>
  <si>
    <t>881,3</t>
  </si>
  <si>
    <t>ΣΑΝΟΥΔΑΚΗΣ</t>
  </si>
  <si>
    <t>Π983695</t>
  </si>
  <si>
    <t>805,2</t>
  </si>
  <si>
    <t>875,2</t>
  </si>
  <si>
    <t>ΖΕΡΒΑΣ</t>
  </si>
  <si>
    <t>Χ642441</t>
  </si>
  <si>
    <t>874,8</t>
  </si>
  <si>
    <t>ΣΜΠΡΙΝΗ</t>
  </si>
  <si>
    <t>ΣΤΑΜΑΤΙΟΣ</t>
  </si>
  <si>
    <t>ΑΖ894129</t>
  </si>
  <si>
    <t>ΖΟΥΡΙΔΑΚΗΣ</t>
  </si>
  <si>
    <t>ΖΑΧΑΡΙΑΣ</t>
  </si>
  <si>
    <t>Ρ970596</t>
  </si>
  <si>
    <t>742,5</t>
  </si>
  <si>
    <t>872,5</t>
  </si>
  <si>
    <t>ΓΚΟΤΣΗΣ</t>
  </si>
  <si>
    <t>Χ807698</t>
  </si>
  <si>
    <t>ΠΑΠΑΔΟΜΑΝΩΛΑΚΗΣ</t>
  </si>
  <si>
    <t>ΑΡΤΕΜΙΟΣ</t>
  </si>
  <si>
    <t>ΑΙ115987</t>
  </si>
  <si>
    <t>869,9</t>
  </si>
  <si>
    <t>ΧΡΥΣΟΒΑΛΑΝΤΟΥ</t>
  </si>
  <si>
    <t>ΑΕ340780</t>
  </si>
  <si>
    <t>799,7</t>
  </si>
  <si>
    <t>869,7</t>
  </si>
  <si>
    <t>ΑΜΥΓΔΑΛΟΣ</t>
  </si>
  <si>
    <t>ΑΒ937293</t>
  </si>
  <si>
    <t>ΜΠΟΙΔΙΔΗΣ</t>
  </si>
  <si>
    <t>ΑΙ908131</t>
  </si>
  <si>
    <t>866,8</t>
  </si>
  <si>
    <t>ΟΔΥΣΣΕΥΣ</t>
  </si>
  <si>
    <t>Τ103564</t>
  </si>
  <si>
    <t>864,3</t>
  </si>
  <si>
    <t>ΠΑΠΑΓΙΑΝΝΟΠΟΥΛΟΥ</t>
  </si>
  <si>
    <t>ΜΑΡΓΑΡΙΤΑ</t>
  </si>
  <si>
    <t>ΑΜ306343</t>
  </si>
  <si>
    <t>863,9</t>
  </si>
  <si>
    <t>ΙΑΚΩΒΑΚΗΣ</t>
  </si>
  <si>
    <t>Χ507730</t>
  </si>
  <si>
    <t>855,4</t>
  </si>
  <si>
    <t>ΙΣΑΒΕΛΛΑ</t>
  </si>
  <si>
    <t>Φ049523</t>
  </si>
  <si>
    <t>661,1</t>
  </si>
  <si>
    <t>854,1</t>
  </si>
  <si>
    <t>ΛΑΔΙΚΟΣ</t>
  </si>
  <si>
    <t>ΙΠΠΟΚΡΑΤΗΣ</t>
  </si>
  <si>
    <t>Ρ963492</t>
  </si>
  <si>
    <t>851,3</t>
  </si>
  <si>
    <t>ΣΚΕΤΟΥ</t>
  </si>
  <si>
    <t>ΑΜ759725</t>
  </si>
  <si>
    <t>ΚΩΝΣΤΑ</t>
  </si>
  <si>
    <t>Τ286516</t>
  </si>
  <si>
    <t>839,7</t>
  </si>
  <si>
    <t>ΔΑΒΑΡΗΣ</t>
  </si>
  <si>
    <t>ΑΖ065392</t>
  </si>
  <si>
    <t>ΚΑΛΩΣΥΝΑΚΗΣ</t>
  </si>
  <si>
    <t>ΑΗ463790</t>
  </si>
  <si>
    <t>762,3</t>
  </si>
  <si>
    <t>832,3</t>
  </si>
  <si>
    <t>ΛΟΥΤΑ</t>
  </si>
  <si>
    <t>ΠΑΝΑΓΙΩΤΑ ΒΑΣΙΛΙΚΗ</t>
  </si>
  <si>
    <t>ΑΒ959487</t>
  </si>
  <si>
    <t>709,5</t>
  </si>
  <si>
    <t>ΠΑΓΟΥΛΑΤΟΣ</t>
  </si>
  <si>
    <t>Φ088333</t>
  </si>
  <si>
    <t>829,8</t>
  </si>
  <si>
    <t>ΔΡΙΜΤΖΙΑ</t>
  </si>
  <si>
    <t>ΓΕΩΡΓΙΑ ΔΕΣΠΟΙΝΑ</t>
  </si>
  <si>
    <t>ΑΜ785968</t>
  </si>
  <si>
    <t>764,5</t>
  </si>
  <si>
    <t>829,5</t>
  </si>
  <si>
    <t>ΖΔΡΟΥ</t>
  </si>
  <si>
    <t>ΑΒ373658</t>
  </si>
  <si>
    <t>825,7</t>
  </si>
  <si>
    <t>601-602-603-604-605-606-607</t>
  </si>
  <si>
    <t>ΓΑΒΡΙΗΛΙΔΗΣ</t>
  </si>
  <si>
    <t>ΑΧΙΛΛΕΑΣ</t>
  </si>
  <si>
    <t>Χ873255</t>
  </si>
  <si>
    <t>825,3</t>
  </si>
  <si>
    <t>AGROTIS</t>
  </si>
  <si>
    <t>CONSTANTINOS</t>
  </si>
  <si>
    <t>825,2</t>
  </si>
  <si>
    <t>ΔΑΝΟΥ</t>
  </si>
  <si>
    <t>ΑΒ406189</t>
  </si>
  <si>
    <t>823,9</t>
  </si>
  <si>
    <t>ΓΚΟΝΤΑΣ</t>
  </si>
  <si>
    <t>Χ864600</t>
  </si>
  <si>
    <t>790,9</t>
  </si>
  <si>
    <t>820,9</t>
  </si>
  <si>
    <t>ΚΟΥΡΛΟΣ</t>
  </si>
  <si>
    <t>ΑΚ225505</t>
  </si>
  <si>
    <t>817,9</t>
  </si>
  <si>
    <t>ΚΑΠΑΚΟΠΟΥΛΟΥ</t>
  </si>
  <si>
    <t>ΑΙ040585</t>
  </si>
  <si>
    <t>817,8</t>
  </si>
  <si>
    <t>ΚΡΕΜΕΤΗ</t>
  </si>
  <si>
    <t>ΑΣΤΕΡΙΟΣ</t>
  </si>
  <si>
    <t>ΑΗ315338</t>
  </si>
  <si>
    <t>817,2</t>
  </si>
  <si>
    <t>ΔΑΛΚΕΡΑΝΙΔΟΥ</t>
  </si>
  <si>
    <t>ΕΥΘΥΜΙΑ</t>
  </si>
  <si>
    <t>ΤΡΥΦΩΝ</t>
  </si>
  <si>
    <t>ΑΙ526182</t>
  </si>
  <si>
    <t>815,5</t>
  </si>
  <si>
    <t>ΜΠΟΝΟΥ</t>
  </si>
  <si>
    <t>ΚΑΛΛΙΟΠΗ</t>
  </si>
  <si>
    <t>ΑΑ348413</t>
  </si>
  <si>
    <t>779,9</t>
  </si>
  <si>
    <t>814,9</t>
  </si>
  <si>
    <t>ΣΤΕΡΓΙΟΥΛΗ</t>
  </si>
  <si>
    <t>ΑΘΑΝΑΣΙΑ - ΑΝΑΣΤΑΣΙΑ</t>
  </si>
  <si>
    <t>ΑΙ321844</t>
  </si>
  <si>
    <t>813,1</t>
  </si>
  <si>
    <t>ΖΩΡΖΟΥ</t>
  </si>
  <si>
    <t>ΒΙΚΤΩΡΙΑ</t>
  </si>
  <si>
    <t>Φ371066</t>
  </si>
  <si>
    <t>665,5</t>
  </si>
  <si>
    <t>812,5</t>
  </si>
  <si>
    <t>ΚΩΝΣΤΑΝΤΟΠΟΥΛΟΣ</t>
  </si>
  <si>
    <t>ΑΒ080166</t>
  </si>
  <si>
    <t>807,4</t>
  </si>
  <si>
    <t>ΦΟΥΝΤΟΓΛΟΥ</t>
  </si>
  <si>
    <t>ΑΜ854545</t>
  </si>
  <si>
    <t>ΘΕΟΔΩΡΑΤΟΥ</t>
  </si>
  <si>
    <t>ΣΠΥΡΟΔΙΟΝΥΣΙΟΣ</t>
  </si>
  <si>
    <t>ΑΙ604145</t>
  </si>
  <si>
    <t>754,6</t>
  </si>
  <si>
    <t>804,6</t>
  </si>
  <si>
    <t>ΚΑΛΤΣΙΔΟΥ</t>
  </si>
  <si>
    <t>ΧΡΙΣΤΟΦΟΡΟΣ</t>
  </si>
  <si>
    <t>ΑΕ 328926</t>
  </si>
  <si>
    <t>802,2</t>
  </si>
  <si>
    <t>ΣΚΡΕΚΑ</t>
  </si>
  <si>
    <t>ΑΗ795292</t>
  </si>
  <si>
    <t>800,2</t>
  </si>
  <si>
    <t>ΜΑΛΤΕΖΟΥ</t>
  </si>
  <si>
    <t>Χ505056</t>
  </si>
  <si>
    <t>799,5</t>
  </si>
  <si>
    <t>ΣΤΟΛΑΚΗΣ</t>
  </si>
  <si>
    <t>ΜΑΡΚΟΣ</t>
  </si>
  <si>
    <t>Σ603780</t>
  </si>
  <si>
    <t>793,4</t>
  </si>
  <si>
    <t>ΑΡΓΥΡΗΣ</t>
  </si>
  <si>
    <t>ΒΑΛΕΝΤΙΩΝ</t>
  </si>
  <si>
    <t>ΑΜ846152</t>
  </si>
  <si>
    <t>ΚΑΡΑΓΕΩΡΓΟΠΟΥΛΟΣ</t>
  </si>
  <si>
    <t>Χ294336</t>
  </si>
  <si>
    <t>791,4</t>
  </si>
  <si>
    <t>ΧΡΥΣΟΦΑΚΗ</t>
  </si>
  <si>
    <t>ΡΟΔΑΝΘΗ</t>
  </si>
  <si>
    <t>ΑΒ479377</t>
  </si>
  <si>
    <t>789,2</t>
  </si>
  <si>
    <t>ΜΠΑΣΔΕΚΗ</t>
  </si>
  <si>
    <t>ΔΕΣΠΟΙΝΑ</t>
  </si>
  <si>
    <t>ΑΖ324611</t>
  </si>
  <si>
    <t>743,6</t>
  </si>
  <si>
    <t>ΤΖΙΚΑ</t>
  </si>
  <si>
    <t>ΕΛΠΙΔΑ</t>
  </si>
  <si>
    <t>ΑΗ618685</t>
  </si>
  <si>
    <t>787,2</t>
  </si>
  <si>
    <t>ΒΕΝΕΤΗ</t>
  </si>
  <si>
    <t>ΑΒ428247</t>
  </si>
  <si>
    <t>756,8</t>
  </si>
  <si>
    <t>786,8</t>
  </si>
  <si>
    <t>ΣΤΑΜΑΤΕΛΟΠΟΥΛΟΥ</t>
  </si>
  <si>
    <t>ΑΜ603937</t>
  </si>
  <si>
    <t>780,2</t>
  </si>
  <si>
    <t>ΚΟΥΤΣΙΚΟΣ</t>
  </si>
  <si>
    <t>Χ477202</t>
  </si>
  <si>
    <t>ΧΑΛΑΣΤΡΑΣ</t>
  </si>
  <si>
    <t>ΑΕ283665</t>
  </si>
  <si>
    <t>776,3</t>
  </si>
  <si>
    <t>ΜΠΛΑΤΖΟΥΚΑΣ</t>
  </si>
  <si>
    <t>Σ781768</t>
  </si>
  <si>
    <t>775,5</t>
  </si>
  <si>
    <t>ΠΑΡΑΣΧΟΥ</t>
  </si>
  <si>
    <t>ΖΩΗ</t>
  </si>
  <si>
    <t>ΓΕΡΑΣΙΜΟΣ</t>
  </si>
  <si>
    <t>Χ023525</t>
  </si>
  <si>
    <t>774,1</t>
  </si>
  <si>
    <t>ΚΟΥΦΟΠΟΥΛΟΥ</t>
  </si>
  <si>
    <t>ΑΑ364324</t>
  </si>
  <si>
    <t>ΤΕΡΖΗ</t>
  </si>
  <si>
    <t>ΑΒ451685</t>
  </si>
  <si>
    <t>771,8</t>
  </si>
  <si>
    <t>ΠΑΡΑΣΚΕΥΟΠΟΥΛΟΥ</t>
  </si>
  <si>
    <t>ΑΜ300723</t>
  </si>
  <si>
    <t>770,7</t>
  </si>
  <si>
    <t>ΝΤΑΦΟΥ</t>
  </si>
  <si>
    <t>ΑΑ851071</t>
  </si>
  <si>
    <t>ΖΥΓΟΓΙΑΝΝΗΣ   ΠΑΠΑΦΙΓΚΟΣ</t>
  </si>
  <si>
    <t>Χ952613</t>
  </si>
  <si>
    <t>ΚΑΡΔΑΡΑ</t>
  </si>
  <si>
    <t>ΠΑΝΤΕΛΕΗΜΩΝ</t>
  </si>
  <si>
    <t>ΑΝ270133</t>
  </si>
  <si>
    <t>766,7</t>
  </si>
  <si>
    <t>ΓΚΟΓΚΑΣ</t>
  </si>
  <si>
    <t>Χ796577</t>
  </si>
  <si>
    <t>764,8</t>
  </si>
  <si>
    <t>ΣΤΥΛΙΑΝΗ</t>
  </si>
  <si>
    <t>Χ260652</t>
  </si>
  <si>
    <t>763,5</t>
  </si>
  <si>
    <t>ΝΤΟΥΒΛΗ</t>
  </si>
  <si>
    <t>ΕΥΦΡΟΣΥΝΗ</t>
  </si>
  <si>
    <t>ΑΖ496486</t>
  </si>
  <si>
    <t>760,4</t>
  </si>
  <si>
    <t>ΜΑΝΩΛΟΠΟΥΛΟΥ</t>
  </si>
  <si>
    <t>Χ798136</t>
  </si>
  <si>
    <t>757,1</t>
  </si>
  <si>
    <t>ΣΟΥΜΜΑΣ</t>
  </si>
  <si>
    <t>ΚΩΣΤΑΝΤΙΝΟΣ</t>
  </si>
  <si>
    <t>Φ465077</t>
  </si>
  <si>
    <t>724,9</t>
  </si>
  <si>
    <t>754,9</t>
  </si>
  <si>
    <t>ΛΑΖΑΡΑΚΟΣ</t>
  </si>
  <si>
    <t>ΑΖ516642</t>
  </si>
  <si>
    <t>752,9</t>
  </si>
  <si>
    <t>ΑΝΤΖΟΥΛΑΤΟΣ</t>
  </si>
  <si>
    <t>ΑΖ133457</t>
  </si>
  <si>
    <t>749,8</t>
  </si>
  <si>
    <t>ΓΡΑΜΜΑΤΙΚΟΠΟΥΛΟΣ</t>
  </si>
  <si>
    <t>ΑΖ214178</t>
  </si>
  <si>
    <t>748,5</t>
  </si>
  <si>
    <t>ΒΑΣΙΛΑΚΗΣ</t>
  </si>
  <si>
    <t>ΑΚ227032</t>
  </si>
  <si>
    <t>746,8</t>
  </si>
  <si>
    <t>ΑΘΑΝΑΣΙΟΣ ΝΕΚΤΑΡΙΟΣ</t>
  </si>
  <si>
    <t>Φ203439</t>
  </si>
  <si>
    <t>746,1</t>
  </si>
  <si>
    <t>ΓΛΥΝΟΥ</t>
  </si>
  <si>
    <t>Χ423474</t>
  </si>
  <si>
    <t>603,9</t>
  </si>
  <si>
    <t>743,9</t>
  </si>
  <si>
    <t>ΝΟΥΛΑΣ</t>
  </si>
  <si>
    <t>ΑΒ319501</t>
  </si>
  <si>
    <t>743,4</t>
  </si>
  <si>
    <t>ΚΩΤΣΙΟΟΠΟΥΛΟΣ</t>
  </si>
  <si>
    <t>ΑΒ780656</t>
  </si>
  <si>
    <t>738,3</t>
  </si>
  <si>
    <t>Χ784737</t>
  </si>
  <si>
    <t>737,3</t>
  </si>
  <si>
    <t>ΠΑΠΑΔΗΜΗΤΡΙΟΥ</t>
  </si>
  <si>
    <t>ΑΗ275999</t>
  </si>
  <si>
    <t>607-603-604</t>
  </si>
  <si>
    <t>ΚΕΚΙΒΑΚΗΣ</t>
  </si>
  <si>
    <t>ΘΕΟΦΙΛΟΣ</t>
  </si>
  <si>
    <t>Χ442288</t>
  </si>
  <si>
    <t>736,6</t>
  </si>
  <si>
    <t>ΣΕΡΑΚΙΩΤΗ</t>
  </si>
  <si>
    <t>ΓΕΡΑΣΙΜΟΥΛΑ</t>
  </si>
  <si>
    <t>ΑΖ218340</t>
  </si>
  <si>
    <t>ΜΑΝΤΗΣ</t>
  </si>
  <si>
    <t>ΑΝ044206</t>
  </si>
  <si>
    <t>734,2</t>
  </si>
  <si>
    <t>ΤΣΙΠΟΥΡΑ</t>
  </si>
  <si>
    <t>ΑΑ483234</t>
  </si>
  <si>
    <t>ΣΑΜΙΟΥ</t>
  </si>
  <si>
    <t>ΘΕΟΔΩΡΑ</t>
  </si>
  <si>
    <t>Χ418934</t>
  </si>
  <si>
    <t>ΑΒ867505</t>
  </si>
  <si>
    <t>ΖΑΧΑΡΟΠΟΥΛΟΣ</t>
  </si>
  <si>
    <t>ΑΝ241040</t>
  </si>
  <si>
    <t>733,1</t>
  </si>
  <si>
    <t>ΜΑΥΡΟΜΑΓΟΥΛΟΣ</t>
  </si>
  <si>
    <t>Χ505941</t>
  </si>
  <si>
    <t>628,1</t>
  </si>
  <si>
    <t>728,1</t>
  </si>
  <si>
    <t>ΠΟΛΥΚΡΕΤΗ</t>
  </si>
  <si>
    <t>ΑΚ360688</t>
  </si>
  <si>
    <t>727,4</t>
  </si>
  <si>
    <t>ΣΚΕΝΔΟΣ</t>
  </si>
  <si>
    <t>Χ987384</t>
  </si>
  <si>
    <t>ΠΕΤΡΟΥΣΗΣ</t>
  </si>
  <si>
    <t>ΑΝ387434</t>
  </si>
  <si>
    <t>ΓΑΒΡΙΗΛ</t>
  </si>
  <si>
    <t>ΕΥΦΡΟΣΥΝΗ ΜΑΡΙΝΑ</t>
  </si>
  <si>
    <t>Χ505802</t>
  </si>
  <si>
    <t>ΑΝΤΩΝΟΠΟΥΛΟΥ</t>
  </si>
  <si>
    <t>ΟΘΩΝΑΣ</t>
  </si>
  <si>
    <t>ΑΒ552417</t>
  </si>
  <si>
    <t>ΤΟΠΟΥΖΗ</t>
  </si>
  <si>
    <t>ΑΒ852555</t>
  </si>
  <si>
    <t>ΓΡΑΛΙΣΤΑ</t>
  </si>
  <si>
    <t>ΑΑ443158</t>
  </si>
  <si>
    <t>724,1</t>
  </si>
  <si>
    <t>ΔΡΙΒΑΣ</t>
  </si>
  <si>
    <t>ΛΕΩΝΙΔΑΣ</t>
  </si>
  <si>
    <t>Φ341146</t>
  </si>
  <si>
    <t>716,4</t>
  </si>
  <si>
    <t>ΣΤΑΜΑΤΟΥΚΟΥ</t>
  </si>
  <si>
    <t>ΑΙ991664</t>
  </si>
  <si>
    <t>ΤΣΙΟΥΚΑΝΗ</t>
  </si>
  <si>
    <t>ΠΑΡΑΣΕΥΗ</t>
  </si>
  <si>
    <t>Χ986794</t>
  </si>
  <si>
    <t>710,9</t>
  </si>
  <si>
    <t>ΚΑΛΟΚΑΡΔΗ</t>
  </si>
  <si>
    <t>ΑΗ883455</t>
  </si>
  <si>
    <t>709,8</t>
  </si>
  <si>
    <t>ΚΙΚΑΚΗΣ</t>
  </si>
  <si>
    <t>ΑΙ696150</t>
  </si>
  <si>
    <t>Χ947625</t>
  </si>
  <si>
    <t>ΒΑΦΕΙΑΔΗΣ</t>
  </si>
  <si>
    <t>ΑΓΓΕΛΟΣ</t>
  </si>
  <si>
    <t>Φ180558</t>
  </si>
  <si>
    <t>706,5</t>
  </si>
  <si>
    <t>ΣΜΥΡΝΙΩΤΗΣ</t>
  </si>
  <si>
    <t>ΑΜ329302</t>
  </si>
  <si>
    <t>704,3</t>
  </si>
  <si>
    <t>ΒΟΥΜΒΟΥΛΑΚΗΣ</t>
  </si>
  <si>
    <t>Σ420567</t>
  </si>
  <si>
    <t>699,9</t>
  </si>
  <si>
    <t>ΚΑΡΟΥΣΗ</t>
  </si>
  <si>
    <t>Χ998835</t>
  </si>
  <si>
    <t>668,8</t>
  </si>
  <si>
    <t>698,8</t>
  </si>
  <si>
    <t>Παπαχρήστος</t>
  </si>
  <si>
    <t>Βασίλειος</t>
  </si>
  <si>
    <t>Μηνάς</t>
  </si>
  <si>
    <t>ΑΕ839066</t>
  </si>
  <si>
    <t>ΝΤΟΒΑ</t>
  </si>
  <si>
    <t>ΕΥΜΟΡΦΙΑ</t>
  </si>
  <si>
    <t>Σ465840</t>
  </si>
  <si>
    <t>697,2</t>
  </si>
  <si>
    <t>ΜΙΧΑΣ</t>
  </si>
  <si>
    <t>Χ569628</t>
  </si>
  <si>
    <t>696,6</t>
  </si>
  <si>
    <t>ΚΑΜΠΑΤΖΗΣ</t>
  </si>
  <si>
    <t>ΑΖ650881</t>
  </si>
  <si>
    <t>ΜΠΟΥΝΤΗΣ</t>
  </si>
  <si>
    <t>Χ506487</t>
  </si>
  <si>
    <t>ΒΑΓΙΑΣ</t>
  </si>
  <si>
    <t>ΑΑ066212</t>
  </si>
  <si>
    <t>690,8</t>
  </si>
  <si>
    <t>ΤΣΑΚΑΛΙΔΟΥ</t>
  </si>
  <si>
    <t>ΑΜ102872</t>
  </si>
  <si>
    <t>ΧΟΥΒΑΡΔΑΣ</t>
  </si>
  <si>
    <t>ΑΗ574225</t>
  </si>
  <si>
    <t>631,4</t>
  </si>
  <si>
    <t>687,4</t>
  </si>
  <si>
    <t>ΝΙΦΟΡΑ</t>
  </si>
  <si>
    <t>ΑΖ707774</t>
  </si>
  <si>
    <t>ΚΑΛΕ</t>
  </si>
  <si>
    <t>ΜΑΓΔΑΛΗΝΗ</t>
  </si>
  <si>
    <t>ΣΕΝΤΑΤ</t>
  </si>
  <si>
    <t>ΑΗ932293</t>
  </si>
  <si>
    <t>684,5</t>
  </si>
  <si>
    <t>ΚΑΣΙΔΙΑΡΗ</t>
  </si>
  <si>
    <t>ΑΖ219974</t>
  </si>
  <si>
    <t>ΚΑΛΠΟΥΖΑΝΗ</t>
  </si>
  <si>
    <t>ΦΩΤΕΙΝΗ</t>
  </si>
  <si>
    <t>ΕΥΓΓΕΛΟΣ</t>
  </si>
  <si>
    <t>ΑΙ978993</t>
  </si>
  <si>
    <t>675,4</t>
  </si>
  <si>
    <t>ΓΙΑΝΝΙΚΟΠΟΥΛΟΣ</t>
  </si>
  <si>
    <t>Χ005413</t>
  </si>
  <si>
    <t>630,3</t>
  </si>
  <si>
    <t>672,3</t>
  </si>
  <si>
    <t>ΤΡΥΦΩΝΟΠΟΥΛΟΣ</t>
  </si>
  <si>
    <t>ΑΑ360740</t>
  </si>
  <si>
    <t>ΑΡΓΥΡΙΟΥ</t>
  </si>
  <si>
    <t>ΑΗ490381</t>
  </si>
  <si>
    <t>640,2</t>
  </si>
  <si>
    <t>670,2</t>
  </si>
  <si>
    <t>ΚΑΡΤΑΛΑ</t>
  </si>
  <si>
    <t>ΑΖ986112</t>
  </si>
  <si>
    <t>ΒΑΡΤΑΝΙΑΝ</t>
  </si>
  <si>
    <t>ΠΑΣΧΑΛΗΣ</t>
  </si>
  <si>
    <t>Φ113227</t>
  </si>
  <si>
    <t>632,5</t>
  </si>
  <si>
    <t>662,5</t>
  </si>
  <si>
    <t>ΜΠΑΖΙΓΟΣ</t>
  </si>
  <si>
    <t>ΑΑ416994</t>
  </si>
  <si>
    <t>661,4</t>
  </si>
  <si>
    <t>ΦΡΟΥΝΤΑΣ</t>
  </si>
  <si>
    <t>ΑΜ311783</t>
  </si>
  <si>
    <t>658,9</t>
  </si>
  <si>
    <t>ΤΣΑΝΟΥΛΑΣ</t>
  </si>
  <si>
    <t>ΑΙ206558</t>
  </si>
  <si>
    <t>625,9</t>
  </si>
  <si>
    <t>655,9</t>
  </si>
  <si>
    <t>ΓΚΙΟΥΛΟΥ</t>
  </si>
  <si>
    <t>ΑΑ054846</t>
  </si>
  <si>
    <t>ΔΡΟΣΟΣ</t>
  </si>
  <si>
    <t>ΑΖ478999</t>
  </si>
  <si>
    <t>651,2</t>
  </si>
  <si>
    <t>ΣΠΥΡΟΠΟΥΛΟΣ</t>
  </si>
  <si>
    <t>Φ336607</t>
  </si>
  <si>
    <t>645,7</t>
  </si>
  <si>
    <t>ΝΤΑΚΟΥΛΑ</t>
  </si>
  <si>
    <t>Ν808782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</si>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</sst>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3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434</v>
      </c>
      <c r="C8" t="s">
        <v>13</v>
      </c>
      <c r="D8" t="s">
        <v>14</v>
      </c>
      <c r="E8" t="s">
        <v>15</v>
      </c>
      <c r="F8" t="s">
        <v>16</v>
      </c>
      <c r="G8" t="str">
        <f>"00151492"</f>
        <v>00151492</v>
      </c>
      <c r="H8">
        <v>825</v>
      </c>
      <c r="I8">
        <v>0</v>
      </c>
      <c r="J8">
        <v>0</v>
      </c>
      <c r="K8">
        <v>0</v>
      </c>
      <c r="L8">
        <v>200</v>
      </c>
      <c r="M8">
        <v>0</v>
      </c>
      <c r="N8">
        <v>30</v>
      </c>
      <c r="O8">
        <v>30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1673</v>
      </c>
    </row>
    <row r="9" spans="1:27" x14ac:dyDescent="0.25">
      <c r="H9">
        <v>607</v>
      </c>
    </row>
    <row r="10" spans="1:27" x14ac:dyDescent="0.25">
      <c r="A10">
        <v>2</v>
      </c>
      <c r="B10">
        <v>25</v>
      </c>
      <c r="C10" t="s">
        <v>17</v>
      </c>
      <c r="D10" t="s">
        <v>18</v>
      </c>
      <c r="E10" t="s">
        <v>19</v>
      </c>
      <c r="F10" t="s">
        <v>20</v>
      </c>
      <c r="G10" t="str">
        <f>"00106882"</f>
        <v>00106882</v>
      </c>
      <c r="H10" t="s">
        <v>21</v>
      </c>
      <c r="I10">
        <v>0</v>
      </c>
      <c r="J10">
        <v>0</v>
      </c>
      <c r="K10">
        <v>0</v>
      </c>
      <c r="L10">
        <v>200</v>
      </c>
      <c r="M10">
        <v>30</v>
      </c>
      <c r="N10">
        <v>30</v>
      </c>
      <c r="O10">
        <v>0</v>
      </c>
      <c r="P10">
        <v>0</v>
      </c>
      <c r="Q10">
        <v>50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22</v>
      </c>
    </row>
    <row r="11" spans="1:27" x14ac:dyDescent="0.25">
      <c r="H11">
        <v>607</v>
      </c>
    </row>
    <row r="12" spans="1:27" x14ac:dyDescent="0.25">
      <c r="A12">
        <v>3</v>
      </c>
      <c r="B12">
        <v>629</v>
      </c>
      <c r="C12" t="s">
        <v>23</v>
      </c>
      <c r="D12" t="s">
        <v>24</v>
      </c>
      <c r="E12" t="s">
        <v>25</v>
      </c>
      <c r="F12" t="s">
        <v>26</v>
      </c>
      <c r="G12" t="str">
        <f>"201511037847"</f>
        <v>201511037847</v>
      </c>
      <c r="H12" t="s">
        <v>27</v>
      </c>
      <c r="I12">
        <v>0</v>
      </c>
      <c r="J12">
        <v>0</v>
      </c>
      <c r="K12">
        <v>0</v>
      </c>
      <c r="L12">
        <v>200</v>
      </c>
      <c r="M12">
        <v>30</v>
      </c>
      <c r="N12">
        <v>50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 t="s">
        <v>28</v>
      </c>
    </row>
    <row r="13" spans="1:27" x14ac:dyDescent="0.25">
      <c r="H13">
        <v>607</v>
      </c>
    </row>
    <row r="14" spans="1:27" x14ac:dyDescent="0.25">
      <c r="A14">
        <v>4</v>
      </c>
      <c r="B14">
        <v>339</v>
      </c>
      <c r="C14" t="s">
        <v>29</v>
      </c>
      <c r="D14" t="s">
        <v>30</v>
      </c>
      <c r="E14" t="s">
        <v>31</v>
      </c>
      <c r="F14" t="s">
        <v>32</v>
      </c>
      <c r="G14" t="str">
        <f>"201402003647"</f>
        <v>201402003647</v>
      </c>
      <c r="H14" t="s">
        <v>33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34</v>
      </c>
    </row>
    <row r="15" spans="1:27" x14ac:dyDescent="0.25">
      <c r="H15">
        <v>607</v>
      </c>
    </row>
    <row r="16" spans="1:27" x14ac:dyDescent="0.25">
      <c r="A16">
        <v>5</v>
      </c>
      <c r="B16">
        <v>426</v>
      </c>
      <c r="C16" t="s">
        <v>35</v>
      </c>
      <c r="D16" t="s">
        <v>36</v>
      </c>
      <c r="E16" t="s">
        <v>37</v>
      </c>
      <c r="F16" t="s">
        <v>38</v>
      </c>
      <c r="G16" t="str">
        <f>"00106951"</f>
        <v>00106951</v>
      </c>
      <c r="H16" t="s">
        <v>39</v>
      </c>
      <c r="I16">
        <v>0</v>
      </c>
      <c r="J16">
        <v>0</v>
      </c>
      <c r="K16">
        <v>0</v>
      </c>
      <c r="L16">
        <v>200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 t="s">
        <v>40</v>
      </c>
    </row>
    <row r="17" spans="1:27" x14ac:dyDescent="0.25">
      <c r="H17">
        <v>607</v>
      </c>
    </row>
    <row r="18" spans="1:27" x14ac:dyDescent="0.25">
      <c r="A18">
        <v>6</v>
      </c>
      <c r="B18">
        <v>90</v>
      </c>
      <c r="C18" t="s">
        <v>41</v>
      </c>
      <c r="D18" t="s">
        <v>42</v>
      </c>
      <c r="E18" t="s">
        <v>43</v>
      </c>
      <c r="F18" t="s">
        <v>44</v>
      </c>
      <c r="G18" t="str">
        <f>"201511040384"</f>
        <v>201511040384</v>
      </c>
      <c r="H18" t="s">
        <v>45</v>
      </c>
      <c r="I18">
        <v>0</v>
      </c>
      <c r="J18">
        <v>0</v>
      </c>
      <c r="K18">
        <v>0</v>
      </c>
      <c r="L18">
        <v>200</v>
      </c>
      <c r="M18">
        <v>0</v>
      </c>
      <c r="N18">
        <v>30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 t="s">
        <v>46</v>
      </c>
    </row>
    <row r="19" spans="1:27" x14ac:dyDescent="0.25">
      <c r="H19">
        <v>607</v>
      </c>
    </row>
    <row r="20" spans="1:27" x14ac:dyDescent="0.25">
      <c r="A20">
        <v>7</v>
      </c>
      <c r="B20">
        <v>398</v>
      </c>
      <c r="C20" t="s">
        <v>47</v>
      </c>
      <c r="D20" t="s">
        <v>25</v>
      </c>
      <c r="E20" t="s">
        <v>48</v>
      </c>
      <c r="F20" t="s">
        <v>49</v>
      </c>
      <c r="G20" t="str">
        <f>"200905000430"</f>
        <v>200905000430</v>
      </c>
      <c r="H20">
        <v>781</v>
      </c>
      <c r="I20">
        <v>0</v>
      </c>
      <c r="J20">
        <v>0</v>
      </c>
      <c r="K20">
        <v>0</v>
      </c>
      <c r="L20">
        <v>200</v>
      </c>
      <c r="M20">
        <v>30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1649</v>
      </c>
    </row>
    <row r="21" spans="1:27" x14ac:dyDescent="0.25">
      <c r="H21">
        <v>607</v>
      </c>
    </row>
    <row r="22" spans="1:27" x14ac:dyDescent="0.25">
      <c r="A22">
        <v>8</v>
      </c>
      <c r="B22">
        <v>346</v>
      </c>
      <c r="C22" t="s">
        <v>50</v>
      </c>
      <c r="D22" t="s">
        <v>42</v>
      </c>
      <c r="E22" t="s">
        <v>37</v>
      </c>
      <c r="F22" t="s">
        <v>51</v>
      </c>
      <c r="G22" t="str">
        <f>"200807000803"</f>
        <v>200807000803</v>
      </c>
      <c r="H22" t="s">
        <v>52</v>
      </c>
      <c r="I22">
        <v>0</v>
      </c>
      <c r="J22">
        <v>0</v>
      </c>
      <c r="K22">
        <v>0</v>
      </c>
      <c r="L22">
        <v>200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 t="s">
        <v>53</v>
      </c>
    </row>
    <row r="23" spans="1:27" x14ac:dyDescent="0.25">
      <c r="H23">
        <v>607</v>
      </c>
    </row>
    <row r="24" spans="1:27" x14ac:dyDescent="0.25">
      <c r="A24">
        <v>9</v>
      </c>
      <c r="B24">
        <v>721</v>
      </c>
      <c r="C24" t="s">
        <v>54</v>
      </c>
      <c r="D24" t="s">
        <v>25</v>
      </c>
      <c r="E24" t="s">
        <v>37</v>
      </c>
      <c r="F24" t="s">
        <v>55</v>
      </c>
      <c r="G24" t="str">
        <f>"200801002193"</f>
        <v>200801002193</v>
      </c>
      <c r="H24">
        <v>792</v>
      </c>
      <c r="I24">
        <v>0</v>
      </c>
      <c r="J24">
        <v>0</v>
      </c>
      <c r="K24">
        <v>0</v>
      </c>
      <c r="L24">
        <v>200</v>
      </c>
      <c r="M24">
        <v>0</v>
      </c>
      <c r="N24">
        <v>50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1630</v>
      </c>
    </row>
    <row r="25" spans="1:27" x14ac:dyDescent="0.25">
      <c r="H25">
        <v>607</v>
      </c>
    </row>
    <row r="26" spans="1:27" x14ac:dyDescent="0.25">
      <c r="A26">
        <v>10</v>
      </c>
      <c r="B26">
        <v>317</v>
      </c>
      <c r="C26" t="s">
        <v>56</v>
      </c>
      <c r="D26" t="s">
        <v>57</v>
      </c>
      <c r="E26" t="s">
        <v>58</v>
      </c>
      <c r="F26" t="s">
        <v>59</v>
      </c>
      <c r="G26" t="str">
        <f>"00011070"</f>
        <v>00011070</v>
      </c>
      <c r="H26" t="s">
        <v>60</v>
      </c>
      <c r="I26">
        <v>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 t="s">
        <v>61</v>
      </c>
    </row>
    <row r="27" spans="1:27" x14ac:dyDescent="0.25">
      <c r="H27">
        <v>607</v>
      </c>
    </row>
    <row r="28" spans="1:27" x14ac:dyDescent="0.25">
      <c r="A28">
        <v>11</v>
      </c>
      <c r="B28">
        <v>722</v>
      </c>
      <c r="C28" t="s">
        <v>62</v>
      </c>
      <c r="D28" t="s">
        <v>63</v>
      </c>
      <c r="E28" t="s">
        <v>19</v>
      </c>
      <c r="F28" t="s">
        <v>64</v>
      </c>
      <c r="G28" t="str">
        <f>"200801011424"</f>
        <v>200801011424</v>
      </c>
      <c r="H28" t="s">
        <v>65</v>
      </c>
      <c r="I28">
        <v>0</v>
      </c>
      <c r="J28">
        <v>0</v>
      </c>
      <c r="K28">
        <v>0</v>
      </c>
      <c r="L28">
        <v>200</v>
      </c>
      <c r="M28">
        <v>30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66</v>
      </c>
    </row>
    <row r="29" spans="1:27" x14ac:dyDescent="0.25">
      <c r="H29">
        <v>607</v>
      </c>
    </row>
    <row r="30" spans="1:27" x14ac:dyDescent="0.25">
      <c r="A30">
        <v>12</v>
      </c>
      <c r="B30">
        <v>707</v>
      </c>
      <c r="C30" t="s">
        <v>67</v>
      </c>
      <c r="D30" t="s">
        <v>68</v>
      </c>
      <c r="E30" t="s">
        <v>43</v>
      </c>
      <c r="F30" t="s">
        <v>69</v>
      </c>
      <c r="G30" t="str">
        <f>"201406003176"</f>
        <v>201406003176</v>
      </c>
      <c r="H30">
        <v>748</v>
      </c>
      <c r="I30">
        <v>0</v>
      </c>
      <c r="J30">
        <v>0</v>
      </c>
      <c r="K30">
        <v>0</v>
      </c>
      <c r="L30">
        <v>200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1606</v>
      </c>
    </row>
    <row r="31" spans="1:27" x14ac:dyDescent="0.25">
      <c r="H31" t="s">
        <v>70</v>
      </c>
    </row>
    <row r="32" spans="1:27" x14ac:dyDescent="0.25">
      <c r="A32">
        <v>13</v>
      </c>
      <c r="B32">
        <v>633</v>
      </c>
      <c r="C32" t="s">
        <v>71</v>
      </c>
      <c r="D32" t="s">
        <v>37</v>
      </c>
      <c r="E32" t="s">
        <v>72</v>
      </c>
      <c r="F32" t="s">
        <v>73</v>
      </c>
      <c r="G32" t="str">
        <f>"00104606"</f>
        <v>00104606</v>
      </c>
      <c r="H32">
        <v>715</v>
      </c>
      <c r="I32">
        <v>0</v>
      </c>
      <c r="J32">
        <v>0</v>
      </c>
      <c r="K32">
        <v>0</v>
      </c>
      <c r="L32">
        <v>200</v>
      </c>
      <c r="M32">
        <v>30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1603</v>
      </c>
    </row>
    <row r="33" spans="1:27" x14ac:dyDescent="0.25">
      <c r="H33">
        <v>607</v>
      </c>
    </row>
    <row r="34" spans="1:27" x14ac:dyDescent="0.25">
      <c r="A34">
        <v>14</v>
      </c>
      <c r="B34">
        <v>603</v>
      </c>
      <c r="C34" t="s">
        <v>74</v>
      </c>
      <c r="D34" t="s">
        <v>43</v>
      </c>
      <c r="E34" t="s">
        <v>75</v>
      </c>
      <c r="F34" t="s">
        <v>76</v>
      </c>
      <c r="G34" t="str">
        <f>"201304002523"</f>
        <v>201304002523</v>
      </c>
      <c r="H34" t="s">
        <v>77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50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78</v>
      </c>
    </row>
    <row r="35" spans="1:27" x14ac:dyDescent="0.25">
      <c r="H35">
        <v>607</v>
      </c>
    </row>
    <row r="36" spans="1:27" x14ac:dyDescent="0.25">
      <c r="A36">
        <v>15</v>
      </c>
      <c r="B36">
        <v>52</v>
      </c>
      <c r="C36" t="s">
        <v>79</v>
      </c>
      <c r="D36" t="s">
        <v>80</v>
      </c>
      <c r="E36" t="s">
        <v>81</v>
      </c>
      <c r="F36" t="s">
        <v>82</v>
      </c>
      <c r="G36" t="str">
        <f>"201402011930"</f>
        <v>201402011930</v>
      </c>
      <c r="H36" t="s">
        <v>83</v>
      </c>
      <c r="I36">
        <v>0</v>
      </c>
      <c r="J36">
        <v>0</v>
      </c>
      <c r="K36">
        <v>0</v>
      </c>
      <c r="L36">
        <v>260</v>
      </c>
      <c r="M36">
        <v>0</v>
      </c>
      <c r="N36">
        <v>30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71</v>
      </c>
      <c r="W36">
        <v>497</v>
      </c>
      <c r="X36">
        <v>0</v>
      </c>
      <c r="Z36">
        <v>0</v>
      </c>
      <c r="AA36" t="s">
        <v>84</v>
      </c>
    </row>
    <row r="37" spans="1:27" x14ac:dyDescent="0.25">
      <c r="H37">
        <v>607</v>
      </c>
    </row>
    <row r="38" spans="1:27" x14ac:dyDescent="0.25">
      <c r="A38">
        <v>16</v>
      </c>
      <c r="B38">
        <v>147</v>
      </c>
      <c r="C38" t="s">
        <v>85</v>
      </c>
      <c r="D38" t="s">
        <v>86</v>
      </c>
      <c r="E38" t="s">
        <v>87</v>
      </c>
      <c r="F38" t="s">
        <v>88</v>
      </c>
      <c r="G38" t="str">
        <f>"201605000047"</f>
        <v>201605000047</v>
      </c>
      <c r="H38" t="s">
        <v>89</v>
      </c>
      <c r="I38">
        <v>0</v>
      </c>
      <c r="J38">
        <v>0</v>
      </c>
      <c r="K38">
        <v>0</v>
      </c>
      <c r="L38">
        <v>200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90</v>
      </c>
    </row>
    <row r="39" spans="1:27" x14ac:dyDescent="0.25">
      <c r="H39">
        <v>607</v>
      </c>
    </row>
    <row r="40" spans="1:27" x14ac:dyDescent="0.25">
      <c r="A40">
        <v>17</v>
      </c>
      <c r="B40">
        <v>737</v>
      </c>
      <c r="C40" t="s">
        <v>15</v>
      </c>
      <c r="D40" t="s">
        <v>91</v>
      </c>
      <c r="E40" t="s">
        <v>92</v>
      </c>
      <c r="F40" t="s">
        <v>93</v>
      </c>
      <c r="G40" t="str">
        <f>"201412004607"</f>
        <v>201412004607</v>
      </c>
      <c r="H40" t="s">
        <v>94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 t="s">
        <v>95</v>
      </c>
    </row>
    <row r="41" spans="1:27" x14ac:dyDescent="0.25">
      <c r="H41">
        <v>607</v>
      </c>
    </row>
    <row r="42" spans="1:27" x14ac:dyDescent="0.25">
      <c r="A42">
        <v>18</v>
      </c>
      <c r="B42">
        <v>704</v>
      </c>
      <c r="C42" t="s">
        <v>96</v>
      </c>
      <c r="D42" t="s">
        <v>97</v>
      </c>
      <c r="E42" t="s">
        <v>25</v>
      </c>
      <c r="F42" t="s">
        <v>98</v>
      </c>
      <c r="G42" t="str">
        <f>"201402003025"</f>
        <v>201402003025</v>
      </c>
      <c r="H42" t="s">
        <v>99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30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 t="s">
        <v>100</v>
      </c>
    </row>
    <row r="43" spans="1:27" x14ac:dyDescent="0.25">
      <c r="H43">
        <v>607</v>
      </c>
    </row>
    <row r="44" spans="1:27" x14ac:dyDescent="0.25">
      <c r="A44">
        <v>19</v>
      </c>
      <c r="B44">
        <v>164</v>
      </c>
      <c r="C44" t="s">
        <v>101</v>
      </c>
      <c r="D44" t="s">
        <v>102</v>
      </c>
      <c r="E44" t="s">
        <v>103</v>
      </c>
      <c r="F44" t="s">
        <v>104</v>
      </c>
      <c r="G44" t="str">
        <f>"201507003064"</f>
        <v>201507003064</v>
      </c>
      <c r="H44" t="s">
        <v>105</v>
      </c>
      <c r="I44">
        <v>0</v>
      </c>
      <c r="J44">
        <v>0</v>
      </c>
      <c r="K44">
        <v>0</v>
      </c>
      <c r="L44">
        <v>200</v>
      </c>
      <c r="M44">
        <v>0</v>
      </c>
      <c r="N44">
        <v>50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 t="s">
        <v>106</v>
      </c>
    </row>
    <row r="45" spans="1:27" x14ac:dyDescent="0.25">
      <c r="H45">
        <v>607</v>
      </c>
    </row>
    <row r="46" spans="1:27" x14ac:dyDescent="0.25">
      <c r="A46">
        <v>20</v>
      </c>
      <c r="B46">
        <v>223</v>
      </c>
      <c r="C46" t="s">
        <v>107</v>
      </c>
      <c r="D46" t="s">
        <v>108</v>
      </c>
      <c r="E46" t="s">
        <v>109</v>
      </c>
      <c r="F46" t="s">
        <v>110</v>
      </c>
      <c r="G46" t="str">
        <f>"200809000311"</f>
        <v>200809000311</v>
      </c>
      <c r="H46" t="s">
        <v>111</v>
      </c>
      <c r="I46">
        <v>0</v>
      </c>
      <c r="J46">
        <v>0</v>
      </c>
      <c r="K46">
        <v>0</v>
      </c>
      <c r="L46">
        <v>200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 t="s">
        <v>112</v>
      </c>
    </row>
    <row r="47" spans="1:27" x14ac:dyDescent="0.25">
      <c r="H47">
        <v>607</v>
      </c>
    </row>
    <row r="48" spans="1:27" x14ac:dyDescent="0.25">
      <c r="A48">
        <v>21</v>
      </c>
      <c r="B48">
        <v>658</v>
      </c>
      <c r="C48" t="s">
        <v>113</v>
      </c>
      <c r="D48" t="s">
        <v>114</v>
      </c>
      <c r="E48" t="s">
        <v>43</v>
      </c>
      <c r="F48" t="s">
        <v>115</v>
      </c>
      <c r="G48" t="str">
        <f>"00107662"</f>
        <v>00107662</v>
      </c>
      <c r="H48">
        <v>759</v>
      </c>
      <c r="I48">
        <v>0</v>
      </c>
      <c r="J48">
        <v>0</v>
      </c>
      <c r="K48">
        <v>0</v>
      </c>
      <c r="L48">
        <v>0</v>
      </c>
      <c r="M48">
        <v>100</v>
      </c>
      <c r="N48">
        <v>70</v>
      </c>
      <c r="O48">
        <v>0</v>
      </c>
      <c r="P48">
        <v>0</v>
      </c>
      <c r="Q48">
        <v>70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1587</v>
      </c>
    </row>
    <row r="49" spans="1:27" x14ac:dyDescent="0.25">
      <c r="H49">
        <v>607</v>
      </c>
    </row>
    <row r="50" spans="1:27" x14ac:dyDescent="0.25">
      <c r="A50">
        <v>22</v>
      </c>
      <c r="B50">
        <v>3</v>
      </c>
      <c r="C50" t="s">
        <v>116</v>
      </c>
      <c r="D50" t="s">
        <v>37</v>
      </c>
      <c r="E50" t="s">
        <v>31</v>
      </c>
      <c r="F50" t="s">
        <v>117</v>
      </c>
      <c r="G50" t="str">
        <f>"201402010917"</f>
        <v>201402010917</v>
      </c>
      <c r="H50">
        <v>704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>
        <v>1562</v>
      </c>
    </row>
    <row r="51" spans="1:27" x14ac:dyDescent="0.25">
      <c r="H51">
        <v>607</v>
      </c>
    </row>
    <row r="52" spans="1:27" x14ac:dyDescent="0.25">
      <c r="A52">
        <v>23</v>
      </c>
      <c r="B52">
        <v>354</v>
      </c>
      <c r="C52" t="s">
        <v>118</v>
      </c>
      <c r="D52" t="s">
        <v>119</v>
      </c>
      <c r="E52" t="s">
        <v>87</v>
      </c>
      <c r="F52" t="s">
        <v>120</v>
      </c>
      <c r="G52" t="str">
        <f>"201601000618"</f>
        <v>201601000618</v>
      </c>
      <c r="H52" t="s">
        <v>121</v>
      </c>
      <c r="I52">
        <v>0</v>
      </c>
      <c r="J52">
        <v>0</v>
      </c>
      <c r="K52">
        <v>0</v>
      </c>
      <c r="L52">
        <v>200</v>
      </c>
      <c r="M52">
        <v>0</v>
      </c>
      <c r="N52">
        <v>50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82</v>
      </c>
      <c r="W52">
        <v>574</v>
      </c>
      <c r="X52">
        <v>0</v>
      </c>
      <c r="Z52">
        <v>0</v>
      </c>
      <c r="AA52" t="s">
        <v>122</v>
      </c>
    </row>
    <row r="53" spans="1:27" x14ac:dyDescent="0.25">
      <c r="H53">
        <v>607</v>
      </c>
    </row>
    <row r="54" spans="1:27" x14ac:dyDescent="0.25">
      <c r="A54">
        <v>24</v>
      </c>
      <c r="B54">
        <v>506</v>
      </c>
      <c r="C54" t="s">
        <v>123</v>
      </c>
      <c r="D54" t="s">
        <v>87</v>
      </c>
      <c r="E54" t="s">
        <v>124</v>
      </c>
      <c r="F54" t="s">
        <v>125</v>
      </c>
      <c r="G54" t="str">
        <f>"201211000008"</f>
        <v>201211000008</v>
      </c>
      <c r="H54">
        <v>792</v>
      </c>
      <c r="I54">
        <v>0</v>
      </c>
      <c r="J54">
        <v>0</v>
      </c>
      <c r="K54">
        <v>0</v>
      </c>
      <c r="L54">
        <v>0</v>
      </c>
      <c r="M54">
        <v>100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1550</v>
      </c>
    </row>
    <row r="55" spans="1:27" x14ac:dyDescent="0.25">
      <c r="H55">
        <v>607</v>
      </c>
    </row>
    <row r="56" spans="1:27" x14ac:dyDescent="0.25">
      <c r="A56">
        <v>25</v>
      </c>
      <c r="B56">
        <v>420</v>
      </c>
      <c r="C56" t="s">
        <v>126</v>
      </c>
      <c r="D56" t="s">
        <v>43</v>
      </c>
      <c r="E56" t="s">
        <v>37</v>
      </c>
      <c r="F56" t="s">
        <v>127</v>
      </c>
      <c r="G56" t="str">
        <f>"201406014004"</f>
        <v>201406014004</v>
      </c>
      <c r="H56" t="s">
        <v>128</v>
      </c>
      <c r="I56">
        <v>0</v>
      </c>
      <c r="J56">
        <v>0</v>
      </c>
      <c r="K56">
        <v>0</v>
      </c>
      <c r="L56">
        <v>200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 t="s">
        <v>129</v>
      </c>
    </row>
    <row r="57" spans="1:27" x14ac:dyDescent="0.25">
      <c r="H57">
        <v>607</v>
      </c>
    </row>
    <row r="58" spans="1:27" x14ac:dyDescent="0.25">
      <c r="A58">
        <v>26</v>
      </c>
      <c r="B58">
        <v>701</v>
      </c>
      <c r="C58" t="s">
        <v>130</v>
      </c>
      <c r="D58" t="s">
        <v>109</v>
      </c>
      <c r="E58" t="s">
        <v>131</v>
      </c>
      <c r="F58" t="s">
        <v>132</v>
      </c>
      <c r="G58" t="str">
        <f>"201504000288"</f>
        <v>201504000288</v>
      </c>
      <c r="H58" t="s">
        <v>133</v>
      </c>
      <c r="I58">
        <v>0</v>
      </c>
      <c r="J58">
        <v>0</v>
      </c>
      <c r="K58">
        <v>0</v>
      </c>
      <c r="L58">
        <v>200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 t="s">
        <v>134</v>
      </c>
    </row>
    <row r="59" spans="1:27" x14ac:dyDescent="0.25">
      <c r="H59">
        <v>607</v>
      </c>
    </row>
    <row r="60" spans="1:27" x14ac:dyDescent="0.25">
      <c r="A60">
        <v>27</v>
      </c>
      <c r="B60">
        <v>96</v>
      </c>
      <c r="C60" t="s">
        <v>135</v>
      </c>
      <c r="D60" t="s">
        <v>136</v>
      </c>
      <c r="E60" t="s">
        <v>137</v>
      </c>
      <c r="F60" t="s">
        <v>138</v>
      </c>
      <c r="G60" t="str">
        <f>"200904000563"</f>
        <v>200904000563</v>
      </c>
      <c r="H60">
        <v>715</v>
      </c>
      <c r="I60">
        <v>0</v>
      </c>
      <c r="J60">
        <v>0</v>
      </c>
      <c r="K60">
        <v>0</v>
      </c>
      <c r="L60">
        <v>200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78</v>
      </c>
      <c r="W60">
        <v>546</v>
      </c>
      <c r="X60">
        <v>0</v>
      </c>
      <c r="Z60">
        <v>0</v>
      </c>
      <c r="AA60">
        <v>1531</v>
      </c>
    </row>
    <row r="61" spans="1:27" x14ac:dyDescent="0.25">
      <c r="H61">
        <v>607</v>
      </c>
    </row>
    <row r="62" spans="1:27" x14ac:dyDescent="0.25">
      <c r="A62">
        <v>28</v>
      </c>
      <c r="B62">
        <v>632</v>
      </c>
      <c r="C62" t="s">
        <v>139</v>
      </c>
      <c r="D62" t="s">
        <v>140</v>
      </c>
      <c r="E62" t="s">
        <v>19</v>
      </c>
      <c r="F62" t="s">
        <v>141</v>
      </c>
      <c r="G62" t="str">
        <f>"201402011844"</f>
        <v>201402011844</v>
      </c>
      <c r="H62" t="s">
        <v>142</v>
      </c>
      <c r="I62">
        <v>150</v>
      </c>
      <c r="J62">
        <v>0</v>
      </c>
      <c r="K62">
        <v>0</v>
      </c>
      <c r="L62">
        <v>200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65</v>
      </c>
      <c r="W62">
        <v>455</v>
      </c>
      <c r="X62">
        <v>0</v>
      </c>
      <c r="Z62">
        <v>0</v>
      </c>
      <c r="AA62" t="s">
        <v>143</v>
      </c>
    </row>
    <row r="63" spans="1:27" x14ac:dyDescent="0.25">
      <c r="H63">
        <v>607</v>
      </c>
    </row>
    <row r="64" spans="1:27" x14ac:dyDescent="0.25">
      <c r="A64">
        <v>29</v>
      </c>
      <c r="B64">
        <v>154</v>
      </c>
      <c r="C64" t="s">
        <v>144</v>
      </c>
      <c r="D64" t="s">
        <v>31</v>
      </c>
      <c r="E64" t="s">
        <v>145</v>
      </c>
      <c r="F64" t="s">
        <v>146</v>
      </c>
      <c r="G64" t="str">
        <f>"201411002326"</f>
        <v>201411002326</v>
      </c>
      <c r="H64">
        <v>726</v>
      </c>
      <c r="I64">
        <v>0</v>
      </c>
      <c r="J64">
        <v>0</v>
      </c>
      <c r="K64">
        <v>0</v>
      </c>
      <c r="L64">
        <v>200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76</v>
      </c>
      <c r="W64">
        <v>532</v>
      </c>
      <c r="X64">
        <v>0</v>
      </c>
      <c r="Z64">
        <v>0</v>
      </c>
      <c r="AA64">
        <v>1528</v>
      </c>
    </row>
    <row r="65" spans="1:27" x14ac:dyDescent="0.25">
      <c r="H65">
        <v>607</v>
      </c>
    </row>
    <row r="66" spans="1:27" x14ac:dyDescent="0.25">
      <c r="A66">
        <v>30</v>
      </c>
      <c r="B66">
        <v>703</v>
      </c>
      <c r="C66" t="s">
        <v>147</v>
      </c>
      <c r="D66" t="s">
        <v>91</v>
      </c>
      <c r="E66" t="s">
        <v>148</v>
      </c>
      <c r="F66" t="s">
        <v>149</v>
      </c>
      <c r="G66" t="str">
        <f>"201402001341"</f>
        <v>201402001341</v>
      </c>
      <c r="H66" t="s">
        <v>150</v>
      </c>
      <c r="I66">
        <v>0</v>
      </c>
      <c r="J66">
        <v>0</v>
      </c>
      <c r="K66">
        <v>0</v>
      </c>
      <c r="L66">
        <v>200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 t="s">
        <v>151</v>
      </c>
    </row>
    <row r="67" spans="1:27" x14ac:dyDescent="0.25">
      <c r="H67">
        <v>607</v>
      </c>
    </row>
    <row r="68" spans="1:27" x14ac:dyDescent="0.25">
      <c r="A68">
        <v>31</v>
      </c>
      <c r="B68">
        <v>715</v>
      </c>
      <c r="C68" t="s">
        <v>152</v>
      </c>
      <c r="D68" t="s">
        <v>153</v>
      </c>
      <c r="E68" t="s">
        <v>87</v>
      </c>
      <c r="F68" t="s">
        <v>154</v>
      </c>
      <c r="G68" t="str">
        <f>"201511022435"</f>
        <v>201511022435</v>
      </c>
      <c r="H68" t="s">
        <v>155</v>
      </c>
      <c r="I68">
        <v>0</v>
      </c>
      <c r="J68">
        <v>0</v>
      </c>
      <c r="K68">
        <v>0</v>
      </c>
      <c r="L68">
        <v>200</v>
      </c>
      <c r="M68">
        <v>30</v>
      </c>
      <c r="N68">
        <v>50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78</v>
      </c>
      <c r="W68">
        <v>546</v>
      </c>
      <c r="X68">
        <v>0</v>
      </c>
      <c r="Z68">
        <v>0</v>
      </c>
      <c r="AA68" t="s">
        <v>156</v>
      </c>
    </row>
    <row r="69" spans="1:27" x14ac:dyDescent="0.25">
      <c r="H69">
        <v>607</v>
      </c>
    </row>
    <row r="70" spans="1:27" x14ac:dyDescent="0.25">
      <c r="A70">
        <v>32</v>
      </c>
      <c r="B70">
        <v>497</v>
      </c>
      <c r="C70" t="s">
        <v>157</v>
      </c>
      <c r="D70" t="s">
        <v>158</v>
      </c>
      <c r="E70" t="s">
        <v>58</v>
      </c>
      <c r="F70" t="s">
        <v>159</v>
      </c>
      <c r="G70" t="str">
        <f>"201412003165"</f>
        <v>201412003165</v>
      </c>
      <c r="H70" t="s">
        <v>160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65</v>
      </c>
      <c r="W70">
        <v>455</v>
      </c>
      <c r="X70">
        <v>0</v>
      </c>
      <c r="Z70">
        <v>0</v>
      </c>
      <c r="AA70" t="s">
        <v>161</v>
      </c>
    </row>
    <row r="71" spans="1:27" x14ac:dyDescent="0.25">
      <c r="H71">
        <v>607</v>
      </c>
    </row>
    <row r="72" spans="1:27" x14ac:dyDescent="0.25">
      <c r="A72">
        <v>33</v>
      </c>
      <c r="B72">
        <v>662</v>
      </c>
      <c r="C72" t="s">
        <v>162</v>
      </c>
      <c r="D72" t="s">
        <v>163</v>
      </c>
      <c r="E72" t="s">
        <v>91</v>
      </c>
      <c r="F72" t="s">
        <v>164</v>
      </c>
      <c r="G72" t="str">
        <f>"201410010452"</f>
        <v>201410010452</v>
      </c>
      <c r="H72" t="s">
        <v>165</v>
      </c>
      <c r="I72">
        <v>150</v>
      </c>
      <c r="J72">
        <v>0</v>
      </c>
      <c r="K72">
        <v>0</v>
      </c>
      <c r="L72">
        <v>260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39</v>
      </c>
      <c r="W72">
        <v>273</v>
      </c>
      <c r="X72">
        <v>0</v>
      </c>
      <c r="Z72">
        <v>0</v>
      </c>
      <c r="AA72" t="s">
        <v>166</v>
      </c>
    </row>
    <row r="73" spans="1:27" x14ac:dyDescent="0.25">
      <c r="H73">
        <v>607</v>
      </c>
    </row>
    <row r="74" spans="1:27" x14ac:dyDescent="0.25">
      <c r="A74">
        <v>34</v>
      </c>
      <c r="B74">
        <v>607</v>
      </c>
      <c r="C74" t="s">
        <v>167</v>
      </c>
      <c r="D74" t="s">
        <v>168</v>
      </c>
      <c r="E74" t="s">
        <v>169</v>
      </c>
      <c r="F74" t="s">
        <v>170</v>
      </c>
      <c r="G74" t="str">
        <f>"00008026"</f>
        <v>00008026</v>
      </c>
      <c r="H74" t="s">
        <v>171</v>
      </c>
      <c r="I74">
        <v>150</v>
      </c>
      <c r="J74">
        <v>0</v>
      </c>
      <c r="K74">
        <v>0</v>
      </c>
      <c r="L74">
        <v>0</v>
      </c>
      <c r="M74">
        <v>100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52</v>
      </c>
      <c r="W74">
        <v>364</v>
      </c>
      <c r="X74">
        <v>0</v>
      </c>
      <c r="Z74">
        <v>0</v>
      </c>
      <c r="AA74" t="s">
        <v>172</v>
      </c>
    </row>
    <row r="75" spans="1:27" x14ac:dyDescent="0.25">
      <c r="H75">
        <v>607</v>
      </c>
    </row>
    <row r="76" spans="1:27" x14ac:dyDescent="0.25">
      <c r="A76">
        <v>35</v>
      </c>
      <c r="B76">
        <v>482</v>
      </c>
      <c r="C76" t="s">
        <v>173</v>
      </c>
      <c r="D76" t="s">
        <v>174</v>
      </c>
      <c r="E76" t="s">
        <v>175</v>
      </c>
      <c r="F76" t="s">
        <v>176</v>
      </c>
      <c r="G76" t="str">
        <f>"201406003483"</f>
        <v>201406003483</v>
      </c>
      <c r="H76">
        <v>770</v>
      </c>
      <c r="I76">
        <v>0</v>
      </c>
      <c r="J76">
        <v>0</v>
      </c>
      <c r="K76">
        <v>0</v>
      </c>
      <c r="L76">
        <v>0</v>
      </c>
      <c r="M76">
        <v>0</v>
      </c>
      <c r="N76">
        <v>70</v>
      </c>
      <c r="O76">
        <v>0</v>
      </c>
      <c r="P76">
        <v>0</v>
      </c>
      <c r="Q76">
        <v>70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>
        <v>1498</v>
      </c>
    </row>
    <row r="77" spans="1:27" x14ac:dyDescent="0.25">
      <c r="H77">
        <v>607</v>
      </c>
    </row>
    <row r="78" spans="1:27" x14ac:dyDescent="0.25">
      <c r="A78">
        <v>36</v>
      </c>
      <c r="B78">
        <v>518</v>
      </c>
      <c r="C78" t="s">
        <v>177</v>
      </c>
      <c r="D78" t="s">
        <v>178</v>
      </c>
      <c r="E78" t="s">
        <v>43</v>
      </c>
      <c r="F78" t="s">
        <v>179</v>
      </c>
      <c r="G78" t="str">
        <f>"201304002668"</f>
        <v>201304002668</v>
      </c>
      <c r="H78" t="s">
        <v>99</v>
      </c>
      <c r="I78">
        <v>0</v>
      </c>
      <c r="J78">
        <v>0</v>
      </c>
      <c r="K78">
        <v>0</v>
      </c>
      <c r="L78">
        <v>200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75</v>
      </c>
      <c r="W78">
        <v>525</v>
      </c>
      <c r="X78">
        <v>0</v>
      </c>
      <c r="Z78">
        <v>0</v>
      </c>
      <c r="AA78" t="s">
        <v>180</v>
      </c>
    </row>
    <row r="79" spans="1:27" x14ac:dyDescent="0.25">
      <c r="H79">
        <v>607</v>
      </c>
    </row>
    <row r="80" spans="1:27" x14ac:dyDescent="0.25">
      <c r="A80">
        <v>37</v>
      </c>
      <c r="B80">
        <v>663</v>
      </c>
      <c r="C80" t="s">
        <v>181</v>
      </c>
      <c r="D80" t="s">
        <v>109</v>
      </c>
      <c r="E80" t="s">
        <v>91</v>
      </c>
      <c r="F80" t="s">
        <v>182</v>
      </c>
      <c r="G80" t="str">
        <f>"201604003189"</f>
        <v>201604003189</v>
      </c>
      <c r="H80" t="s">
        <v>128</v>
      </c>
      <c r="I80">
        <v>0</v>
      </c>
      <c r="J80">
        <v>0</v>
      </c>
      <c r="K80">
        <v>0</v>
      </c>
      <c r="L80">
        <v>200</v>
      </c>
      <c r="M80">
        <v>0</v>
      </c>
      <c r="N80">
        <v>50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75</v>
      </c>
      <c r="W80">
        <v>525</v>
      </c>
      <c r="X80">
        <v>0</v>
      </c>
      <c r="Z80">
        <v>0</v>
      </c>
      <c r="AA80" t="s">
        <v>183</v>
      </c>
    </row>
    <row r="81" spans="1:27" x14ac:dyDescent="0.25">
      <c r="H81">
        <v>607</v>
      </c>
    </row>
    <row r="82" spans="1:27" x14ac:dyDescent="0.25">
      <c r="A82">
        <v>38</v>
      </c>
      <c r="B82">
        <v>618</v>
      </c>
      <c r="C82" t="s">
        <v>184</v>
      </c>
      <c r="D82" t="s">
        <v>136</v>
      </c>
      <c r="E82" t="s">
        <v>92</v>
      </c>
      <c r="F82" t="s">
        <v>185</v>
      </c>
      <c r="G82" t="str">
        <f>"201409002610"</f>
        <v>201409002610</v>
      </c>
      <c r="H82" t="s">
        <v>186</v>
      </c>
      <c r="I82">
        <v>0</v>
      </c>
      <c r="J82">
        <v>0</v>
      </c>
      <c r="K82">
        <v>0</v>
      </c>
      <c r="L82">
        <v>200</v>
      </c>
      <c r="M82">
        <v>0</v>
      </c>
      <c r="N82">
        <v>30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 t="s">
        <v>187</v>
      </c>
    </row>
    <row r="83" spans="1:27" x14ac:dyDescent="0.25">
      <c r="H83">
        <v>607</v>
      </c>
    </row>
    <row r="84" spans="1:27" x14ac:dyDescent="0.25">
      <c r="A84">
        <v>39</v>
      </c>
      <c r="B84">
        <v>332</v>
      </c>
      <c r="C84" t="s">
        <v>188</v>
      </c>
      <c r="D84" t="s">
        <v>189</v>
      </c>
      <c r="E84" t="s">
        <v>63</v>
      </c>
      <c r="F84" t="s">
        <v>190</v>
      </c>
      <c r="G84" t="str">
        <f>"201411001494"</f>
        <v>201411001494</v>
      </c>
      <c r="H84" t="s">
        <v>191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76</v>
      </c>
      <c r="W84">
        <v>532</v>
      </c>
      <c r="X84">
        <v>0</v>
      </c>
      <c r="Z84">
        <v>0</v>
      </c>
      <c r="AA84" t="s">
        <v>192</v>
      </c>
    </row>
    <row r="85" spans="1:27" x14ac:dyDescent="0.25">
      <c r="H85">
        <v>607</v>
      </c>
    </row>
    <row r="86" spans="1:27" x14ac:dyDescent="0.25">
      <c r="A86">
        <v>40</v>
      </c>
      <c r="B86">
        <v>170</v>
      </c>
      <c r="C86" t="s">
        <v>193</v>
      </c>
      <c r="D86" t="s">
        <v>194</v>
      </c>
      <c r="E86" t="s">
        <v>195</v>
      </c>
      <c r="F86" t="s">
        <v>196</v>
      </c>
      <c r="G86" t="str">
        <f>"201411001627"</f>
        <v>201411001627</v>
      </c>
      <c r="H86" t="s">
        <v>197</v>
      </c>
      <c r="I86">
        <v>0</v>
      </c>
      <c r="J86">
        <v>0</v>
      </c>
      <c r="K86">
        <v>0</v>
      </c>
      <c r="L86">
        <v>200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 t="s">
        <v>198</v>
      </c>
    </row>
    <row r="87" spans="1:27" x14ac:dyDescent="0.25">
      <c r="H87">
        <v>607</v>
      </c>
    </row>
    <row r="88" spans="1:27" x14ac:dyDescent="0.25">
      <c r="A88">
        <v>41</v>
      </c>
      <c r="B88">
        <v>373</v>
      </c>
      <c r="C88" t="s">
        <v>199</v>
      </c>
      <c r="D88" t="s">
        <v>31</v>
      </c>
      <c r="E88" t="s">
        <v>200</v>
      </c>
      <c r="F88" t="s">
        <v>201</v>
      </c>
      <c r="G88" t="str">
        <f>"201410004132"</f>
        <v>201410004132</v>
      </c>
      <c r="H88" t="s">
        <v>202</v>
      </c>
      <c r="I88">
        <v>0</v>
      </c>
      <c r="J88">
        <v>0</v>
      </c>
      <c r="K88">
        <v>0</v>
      </c>
      <c r="L88">
        <v>200</v>
      </c>
      <c r="M88">
        <v>30</v>
      </c>
      <c r="N88">
        <v>30</v>
      </c>
      <c r="O88">
        <v>30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70</v>
      </c>
      <c r="W88">
        <v>490</v>
      </c>
      <c r="X88">
        <v>0</v>
      </c>
      <c r="Z88">
        <v>0</v>
      </c>
      <c r="AA88" t="s">
        <v>203</v>
      </c>
    </row>
    <row r="89" spans="1:27" x14ac:dyDescent="0.25">
      <c r="H89">
        <v>607</v>
      </c>
    </row>
    <row r="90" spans="1:27" x14ac:dyDescent="0.25">
      <c r="A90">
        <v>42</v>
      </c>
      <c r="B90">
        <v>586</v>
      </c>
      <c r="C90" t="s">
        <v>204</v>
      </c>
      <c r="D90" t="s">
        <v>37</v>
      </c>
      <c r="E90" t="s">
        <v>87</v>
      </c>
      <c r="F90" t="s">
        <v>205</v>
      </c>
      <c r="G90" t="str">
        <f>"201512001800"</f>
        <v>201512001800</v>
      </c>
      <c r="H90">
        <v>726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67</v>
      </c>
      <c r="W90">
        <v>469</v>
      </c>
      <c r="X90">
        <v>0</v>
      </c>
      <c r="Z90">
        <v>0</v>
      </c>
      <c r="AA90">
        <v>1465</v>
      </c>
    </row>
    <row r="91" spans="1:27" x14ac:dyDescent="0.25">
      <c r="H91">
        <v>607</v>
      </c>
    </row>
    <row r="92" spans="1:27" x14ac:dyDescent="0.25">
      <c r="A92">
        <v>43</v>
      </c>
      <c r="B92">
        <v>162</v>
      </c>
      <c r="C92" t="s">
        <v>206</v>
      </c>
      <c r="D92" t="s">
        <v>48</v>
      </c>
      <c r="E92" t="s">
        <v>207</v>
      </c>
      <c r="F92" t="s">
        <v>208</v>
      </c>
      <c r="G92" t="str">
        <f>"00184657"</f>
        <v>00184657</v>
      </c>
      <c r="H92" t="s">
        <v>209</v>
      </c>
      <c r="I92">
        <v>0</v>
      </c>
      <c r="J92">
        <v>0</v>
      </c>
      <c r="K92">
        <v>0</v>
      </c>
      <c r="L92">
        <v>200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72</v>
      </c>
      <c r="W92">
        <v>504</v>
      </c>
      <c r="X92">
        <v>0</v>
      </c>
      <c r="Z92">
        <v>0</v>
      </c>
      <c r="AA92" t="s">
        <v>210</v>
      </c>
    </row>
    <row r="93" spans="1:27" x14ac:dyDescent="0.25">
      <c r="H93">
        <v>607</v>
      </c>
    </row>
    <row r="94" spans="1:27" x14ac:dyDescent="0.25">
      <c r="A94">
        <v>44</v>
      </c>
      <c r="B94">
        <v>220</v>
      </c>
      <c r="C94" t="s">
        <v>211</v>
      </c>
      <c r="D94" t="s">
        <v>212</v>
      </c>
      <c r="E94" t="s">
        <v>213</v>
      </c>
      <c r="F94" t="s">
        <v>214</v>
      </c>
      <c r="G94" t="str">
        <f>"201402000141"</f>
        <v>201402000141</v>
      </c>
      <c r="H94">
        <v>759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30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>
        <v>1447</v>
      </c>
    </row>
    <row r="95" spans="1:27" x14ac:dyDescent="0.25">
      <c r="H95">
        <v>607</v>
      </c>
    </row>
    <row r="96" spans="1:27" x14ac:dyDescent="0.25">
      <c r="A96">
        <v>45</v>
      </c>
      <c r="B96">
        <v>228</v>
      </c>
      <c r="C96" t="s">
        <v>215</v>
      </c>
      <c r="D96" t="s">
        <v>91</v>
      </c>
      <c r="E96" t="s">
        <v>216</v>
      </c>
      <c r="F96" t="s">
        <v>217</v>
      </c>
      <c r="G96" t="str">
        <f>"201512001927"</f>
        <v>201512001927</v>
      </c>
      <c r="H96" t="s">
        <v>65</v>
      </c>
      <c r="I96">
        <v>0</v>
      </c>
      <c r="J96">
        <v>0</v>
      </c>
      <c r="K96">
        <v>0</v>
      </c>
      <c r="L96">
        <v>200</v>
      </c>
      <c r="M96">
        <v>0</v>
      </c>
      <c r="N96">
        <v>30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69</v>
      </c>
      <c r="W96">
        <v>483</v>
      </c>
      <c r="X96">
        <v>0</v>
      </c>
      <c r="Z96">
        <v>0</v>
      </c>
      <c r="AA96" t="s">
        <v>218</v>
      </c>
    </row>
    <row r="97" spans="1:27" x14ac:dyDescent="0.25">
      <c r="H97">
        <v>607</v>
      </c>
    </row>
    <row r="98" spans="1:27" x14ac:dyDescent="0.25">
      <c r="A98">
        <v>46</v>
      </c>
      <c r="B98">
        <v>536</v>
      </c>
      <c r="C98" t="s">
        <v>219</v>
      </c>
      <c r="D98" t="s">
        <v>31</v>
      </c>
      <c r="E98" t="s">
        <v>131</v>
      </c>
      <c r="F98" t="s">
        <v>220</v>
      </c>
      <c r="G98" t="str">
        <f>"00107887"</f>
        <v>00107887</v>
      </c>
      <c r="H98" t="s">
        <v>27</v>
      </c>
      <c r="I98">
        <v>0</v>
      </c>
      <c r="J98">
        <v>0</v>
      </c>
      <c r="K98">
        <v>0</v>
      </c>
      <c r="L98">
        <v>200</v>
      </c>
      <c r="M98">
        <v>0</v>
      </c>
      <c r="N98">
        <v>50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56</v>
      </c>
      <c r="W98">
        <v>392</v>
      </c>
      <c r="X98">
        <v>0</v>
      </c>
      <c r="Z98">
        <v>0</v>
      </c>
      <c r="AA98" t="s">
        <v>221</v>
      </c>
    </row>
    <row r="99" spans="1:27" x14ac:dyDescent="0.25">
      <c r="H99">
        <v>607</v>
      </c>
    </row>
    <row r="100" spans="1:27" x14ac:dyDescent="0.25">
      <c r="A100">
        <v>47</v>
      </c>
      <c r="B100">
        <v>542</v>
      </c>
      <c r="C100" t="s">
        <v>222</v>
      </c>
      <c r="D100" t="s">
        <v>212</v>
      </c>
      <c r="E100" t="s">
        <v>169</v>
      </c>
      <c r="F100" t="s">
        <v>223</v>
      </c>
      <c r="G100" t="str">
        <f>"201402008830"</f>
        <v>201402008830</v>
      </c>
      <c r="H100" t="s">
        <v>60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50</v>
      </c>
      <c r="O100">
        <v>0</v>
      </c>
      <c r="P100">
        <v>0</v>
      </c>
      <c r="Q100">
        <v>30</v>
      </c>
      <c r="R100">
        <v>0</v>
      </c>
      <c r="S100">
        <v>0</v>
      </c>
      <c r="T100">
        <v>0</v>
      </c>
      <c r="U100">
        <v>0</v>
      </c>
      <c r="V100">
        <v>84</v>
      </c>
      <c r="W100">
        <v>588</v>
      </c>
      <c r="X100">
        <v>0</v>
      </c>
      <c r="Z100">
        <v>0</v>
      </c>
      <c r="AA100" t="s">
        <v>224</v>
      </c>
    </row>
    <row r="101" spans="1:27" x14ac:dyDescent="0.25">
      <c r="H101">
        <v>607</v>
      </c>
    </row>
    <row r="102" spans="1:27" x14ac:dyDescent="0.25">
      <c r="A102">
        <v>48</v>
      </c>
      <c r="B102">
        <v>390</v>
      </c>
      <c r="C102" t="s">
        <v>225</v>
      </c>
      <c r="D102" t="s">
        <v>216</v>
      </c>
      <c r="E102" t="s">
        <v>31</v>
      </c>
      <c r="F102" t="s">
        <v>226</v>
      </c>
      <c r="G102" t="str">
        <f>"201406009876"</f>
        <v>201406009876</v>
      </c>
      <c r="H102" t="s">
        <v>227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 t="s">
        <v>228</v>
      </c>
    </row>
    <row r="103" spans="1:27" x14ac:dyDescent="0.25">
      <c r="H103">
        <v>607</v>
      </c>
    </row>
    <row r="104" spans="1:27" x14ac:dyDescent="0.25">
      <c r="A104">
        <v>49</v>
      </c>
      <c r="B104">
        <v>408</v>
      </c>
      <c r="C104" t="s">
        <v>229</v>
      </c>
      <c r="D104" t="s">
        <v>31</v>
      </c>
      <c r="E104" t="s">
        <v>230</v>
      </c>
      <c r="F104" t="s">
        <v>231</v>
      </c>
      <c r="G104" t="str">
        <f>"201402002044"</f>
        <v>201402002044</v>
      </c>
      <c r="H104" t="s">
        <v>27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50</v>
      </c>
      <c r="W104">
        <v>350</v>
      </c>
      <c r="X104">
        <v>0</v>
      </c>
      <c r="Z104">
        <v>0</v>
      </c>
      <c r="AA104" t="s">
        <v>232</v>
      </c>
    </row>
    <row r="105" spans="1:27" x14ac:dyDescent="0.25">
      <c r="H105">
        <v>607</v>
      </c>
    </row>
    <row r="106" spans="1:27" x14ac:dyDescent="0.25">
      <c r="A106">
        <v>50</v>
      </c>
      <c r="B106">
        <v>504</v>
      </c>
      <c r="C106" t="s">
        <v>233</v>
      </c>
      <c r="D106" t="s">
        <v>37</v>
      </c>
      <c r="E106" t="s">
        <v>72</v>
      </c>
      <c r="F106" t="s">
        <v>234</v>
      </c>
      <c r="G106" t="str">
        <f>"201604002807"</f>
        <v>201604002807</v>
      </c>
      <c r="H106" t="s">
        <v>128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50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 t="s">
        <v>235</v>
      </c>
    </row>
    <row r="107" spans="1:27" x14ac:dyDescent="0.25">
      <c r="H107">
        <v>607</v>
      </c>
    </row>
    <row r="108" spans="1:27" x14ac:dyDescent="0.25">
      <c r="A108">
        <v>51</v>
      </c>
      <c r="B108">
        <v>464</v>
      </c>
      <c r="C108" t="s">
        <v>236</v>
      </c>
      <c r="D108" t="s">
        <v>72</v>
      </c>
      <c r="E108" t="s">
        <v>237</v>
      </c>
      <c r="F108" t="s">
        <v>238</v>
      </c>
      <c r="G108" t="str">
        <f>"00172459"</f>
        <v>00172459</v>
      </c>
      <c r="H108" t="s">
        <v>239</v>
      </c>
      <c r="I108">
        <v>0</v>
      </c>
      <c r="J108">
        <v>0</v>
      </c>
      <c r="K108">
        <v>0</v>
      </c>
      <c r="L108">
        <v>0</v>
      </c>
      <c r="M108">
        <v>100</v>
      </c>
      <c r="N108">
        <v>30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84</v>
      </c>
      <c r="W108">
        <v>588</v>
      </c>
      <c r="X108">
        <v>0</v>
      </c>
      <c r="Z108">
        <v>0</v>
      </c>
      <c r="AA108" t="s">
        <v>240</v>
      </c>
    </row>
    <row r="109" spans="1:27" x14ac:dyDescent="0.25">
      <c r="H109">
        <v>607</v>
      </c>
    </row>
    <row r="110" spans="1:27" x14ac:dyDescent="0.25">
      <c r="A110">
        <v>52</v>
      </c>
      <c r="B110">
        <v>89</v>
      </c>
      <c r="C110" t="s">
        <v>241</v>
      </c>
      <c r="D110" t="s">
        <v>242</v>
      </c>
      <c r="E110" t="s">
        <v>243</v>
      </c>
      <c r="F110" t="s">
        <v>244</v>
      </c>
      <c r="G110" t="str">
        <f>"00144023"</f>
        <v>00144023</v>
      </c>
      <c r="H110" t="s">
        <v>245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50</v>
      </c>
      <c r="O110">
        <v>0</v>
      </c>
      <c r="P110">
        <v>50</v>
      </c>
      <c r="Q110">
        <v>0</v>
      </c>
      <c r="R110">
        <v>30</v>
      </c>
      <c r="S110">
        <v>0</v>
      </c>
      <c r="T110">
        <v>0</v>
      </c>
      <c r="U110">
        <v>0</v>
      </c>
      <c r="V110">
        <v>80</v>
      </c>
      <c r="W110">
        <v>560</v>
      </c>
      <c r="X110">
        <v>0</v>
      </c>
      <c r="Z110">
        <v>0</v>
      </c>
      <c r="AA110" t="s">
        <v>246</v>
      </c>
    </row>
    <row r="111" spans="1:27" x14ac:dyDescent="0.25">
      <c r="H111">
        <v>607</v>
      </c>
    </row>
    <row r="112" spans="1:27" x14ac:dyDescent="0.25">
      <c r="A112">
        <v>53</v>
      </c>
      <c r="B112">
        <v>587</v>
      </c>
      <c r="C112" t="s">
        <v>247</v>
      </c>
      <c r="D112" t="s">
        <v>30</v>
      </c>
      <c r="E112" t="s">
        <v>248</v>
      </c>
      <c r="F112" t="s">
        <v>249</v>
      </c>
      <c r="G112" t="str">
        <f>"201412004032"</f>
        <v>201412004032</v>
      </c>
      <c r="H112" t="s">
        <v>250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 t="s">
        <v>251</v>
      </c>
    </row>
    <row r="113" spans="1:27" x14ac:dyDescent="0.25">
      <c r="H113">
        <v>607</v>
      </c>
    </row>
    <row r="114" spans="1:27" x14ac:dyDescent="0.25">
      <c r="A114">
        <v>54</v>
      </c>
      <c r="B114">
        <v>111</v>
      </c>
      <c r="C114" t="s">
        <v>252</v>
      </c>
      <c r="D114" t="s">
        <v>253</v>
      </c>
      <c r="E114" t="s">
        <v>63</v>
      </c>
      <c r="F114" t="s">
        <v>254</v>
      </c>
      <c r="G114" t="str">
        <f>"00151086"</f>
        <v>00151086</v>
      </c>
      <c r="H114" t="s">
        <v>255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 t="s">
        <v>256</v>
      </c>
    </row>
    <row r="115" spans="1:27" x14ac:dyDescent="0.25">
      <c r="H115" t="s">
        <v>257</v>
      </c>
    </row>
    <row r="116" spans="1:27" x14ac:dyDescent="0.25">
      <c r="A116">
        <v>55</v>
      </c>
      <c r="B116">
        <v>136</v>
      </c>
      <c r="C116" t="s">
        <v>258</v>
      </c>
      <c r="D116" t="s">
        <v>91</v>
      </c>
      <c r="E116" t="s">
        <v>31</v>
      </c>
      <c r="F116" t="s">
        <v>259</v>
      </c>
      <c r="G116" t="str">
        <f>"00167645"</f>
        <v>00167645</v>
      </c>
      <c r="H116">
        <v>748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1366</v>
      </c>
    </row>
    <row r="117" spans="1:27" x14ac:dyDescent="0.25">
      <c r="H117">
        <v>607</v>
      </c>
    </row>
    <row r="118" spans="1:27" x14ac:dyDescent="0.25">
      <c r="A118">
        <v>56</v>
      </c>
      <c r="B118">
        <v>505</v>
      </c>
      <c r="C118" t="s">
        <v>260</v>
      </c>
      <c r="D118" t="s">
        <v>261</v>
      </c>
      <c r="E118" t="s">
        <v>25</v>
      </c>
      <c r="F118" t="s">
        <v>262</v>
      </c>
      <c r="G118" t="str">
        <f>"201412006745"</f>
        <v>201412006745</v>
      </c>
      <c r="H118" t="s">
        <v>263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84</v>
      </c>
      <c r="W118">
        <v>588</v>
      </c>
      <c r="X118">
        <v>0</v>
      </c>
      <c r="Z118">
        <v>0</v>
      </c>
      <c r="AA118" t="s">
        <v>264</v>
      </c>
    </row>
    <row r="119" spans="1:27" x14ac:dyDescent="0.25">
      <c r="H119">
        <v>607</v>
      </c>
    </row>
    <row r="120" spans="1:27" x14ac:dyDescent="0.25">
      <c r="A120">
        <v>57</v>
      </c>
      <c r="B120">
        <v>41</v>
      </c>
      <c r="C120" t="s">
        <v>265</v>
      </c>
      <c r="D120" t="s">
        <v>24</v>
      </c>
      <c r="E120" t="s">
        <v>91</v>
      </c>
      <c r="F120" t="s">
        <v>266</v>
      </c>
      <c r="G120" t="str">
        <f>"201511030554"</f>
        <v>201511030554</v>
      </c>
      <c r="H120" t="s">
        <v>267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64</v>
      </c>
      <c r="W120">
        <v>448</v>
      </c>
      <c r="X120">
        <v>0</v>
      </c>
      <c r="Z120">
        <v>0</v>
      </c>
      <c r="AA120" t="s">
        <v>268</v>
      </c>
    </row>
    <row r="121" spans="1:27" x14ac:dyDescent="0.25">
      <c r="H121">
        <v>607</v>
      </c>
    </row>
    <row r="122" spans="1:27" x14ac:dyDescent="0.25">
      <c r="A122">
        <v>58</v>
      </c>
      <c r="B122">
        <v>453</v>
      </c>
      <c r="C122" t="s">
        <v>269</v>
      </c>
      <c r="D122" t="s">
        <v>103</v>
      </c>
      <c r="E122" t="s">
        <v>270</v>
      </c>
      <c r="F122" t="s">
        <v>271</v>
      </c>
      <c r="G122" t="str">
        <f>"00112094"</f>
        <v>00112094</v>
      </c>
      <c r="H122" t="s">
        <v>272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 t="s">
        <v>273</v>
      </c>
    </row>
    <row r="123" spans="1:27" x14ac:dyDescent="0.25">
      <c r="H123">
        <v>607</v>
      </c>
    </row>
    <row r="124" spans="1:27" x14ac:dyDescent="0.25">
      <c r="A124">
        <v>59</v>
      </c>
      <c r="B124">
        <v>378</v>
      </c>
      <c r="C124" t="s">
        <v>274</v>
      </c>
      <c r="D124" t="s">
        <v>195</v>
      </c>
      <c r="E124" t="s">
        <v>275</v>
      </c>
      <c r="F124" t="s">
        <v>276</v>
      </c>
      <c r="G124" t="str">
        <f>"201409000547"</f>
        <v>201409000547</v>
      </c>
      <c r="H124" t="s">
        <v>277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 t="s">
        <v>278</v>
      </c>
    </row>
    <row r="125" spans="1:27" x14ac:dyDescent="0.25">
      <c r="H125">
        <v>607</v>
      </c>
    </row>
    <row r="126" spans="1:27" x14ac:dyDescent="0.25">
      <c r="A126">
        <v>60</v>
      </c>
      <c r="B126">
        <v>210</v>
      </c>
      <c r="C126" t="s">
        <v>279</v>
      </c>
      <c r="D126" t="s">
        <v>25</v>
      </c>
      <c r="E126" t="s">
        <v>87</v>
      </c>
      <c r="F126" t="s">
        <v>280</v>
      </c>
      <c r="G126" t="str">
        <f>"201402005207"</f>
        <v>201402005207</v>
      </c>
      <c r="H126" t="s">
        <v>281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 t="s">
        <v>282</v>
      </c>
    </row>
    <row r="127" spans="1:27" x14ac:dyDescent="0.25">
      <c r="H127">
        <v>607</v>
      </c>
    </row>
    <row r="128" spans="1:27" x14ac:dyDescent="0.25">
      <c r="A128">
        <v>61</v>
      </c>
      <c r="B128">
        <v>87</v>
      </c>
      <c r="C128" t="s">
        <v>283</v>
      </c>
      <c r="D128" t="s">
        <v>284</v>
      </c>
      <c r="E128" t="s">
        <v>285</v>
      </c>
      <c r="F128" t="s">
        <v>286</v>
      </c>
      <c r="G128" t="str">
        <f>"00012198"</f>
        <v>00012198</v>
      </c>
      <c r="H128" t="s">
        <v>287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50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 t="s">
        <v>288</v>
      </c>
    </row>
    <row r="129" spans="1:27" x14ac:dyDescent="0.25">
      <c r="H129">
        <v>607</v>
      </c>
    </row>
    <row r="130" spans="1:27" x14ac:dyDescent="0.25">
      <c r="A130">
        <v>62</v>
      </c>
      <c r="B130">
        <v>608</v>
      </c>
      <c r="C130" t="s">
        <v>289</v>
      </c>
      <c r="D130" t="s">
        <v>290</v>
      </c>
      <c r="E130" t="s">
        <v>213</v>
      </c>
      <c r="F130" t="s">
        <v>291</v>
      </c>
      <c r="G130" t="str">
        <f>"201402001435"</f>
        <v>201402001435</v>
      </c>
      <c r="H130" t="s">
        <v>121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 t="s">
        <v>292</v>
      </c>
    </row>
    <row r="131" spans="1:27" x14ac:dyDescent="0.25">
      <c r="H131">
        <v>607</v>
      </c>
    </row>
    <row r="132" spans="1:27" x14ac:dyDescent="0.25">
      <c r="A132">
        <v>63</v>
      </c>
      <c r="B132">
        <v>115</v>
      </c>
      <c r="C132" t="s">
        <v>293</v>
      </c>
      <c r="D132" t="s">
        <v>294</v>
      </c>
      <c r="E132" t="s">
        <v>37</v>
      </c>
      <c r="F132" t="s">
        <v>295</v>
      </c>
      <c r="G132" t="str">
        <f>"00082755"</f>
        <v>00082755</v>
      </c>
      <c r="H132">
        <v>726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>
        <v>1344</v>
      </c>
    </row>
    <row r="133" spans="1:27" x14ac:dyDescent="0.25">
      <c r="H133">
        <v>607</v>
      </c>
    </row>
    <row r="134" spans="1:27" x14ac:dyDescent="0.25">
      <c r="A134">
        <v>64</v>
      </c>
      <c r="B134">
        <v>150</v>
      </c>
      <c r="C134" t="s">
        <v>296</v>
      </c>
      <c r="D134" t="s">
        <v>24</v>
      </c>
      <c r="E134" t="s">
        <v>37</v>
      </c>
      <c r="F134" t="s">
        <v>297</v>
      </c>
      <c r="G134" t="str">
        <f>"201406010770"</f>
        <v>201406010770</v>
      </c>
      <c r="H134" t="s">
        <v>142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82</v>
      </c>
      <c r="W134">
        <v>574</v>
      </c>
      <c r="X134">
        <v>0</v>
      </c>
      <c r="Z134">
        <v>0</v>
      </c>
      <c r="AA134" t="s">
        <v>298</v>
      </c>
    </row>
    <row r="135" spans="1:27" x14ac:dyDescent="0.25">
      <c r="H135">
        <v>607</v>
      </c>
    </row>
    <row r="136" spans="1:27" x14ac:dyDescent="0.25">
      <c r="A136">
        <v>65</v>
      </c>
      <c r="B136">
        <v>165</v>
      </c>
      <c r="C136" t="s">
        <v>299</v>
      </c>
      <c r="D136" t="s">
        <v>43</v>
      </c>
      <c r="E136" t="s">
        <v>300</v>
      </c>
      <c r="F136" t="s">
        <v>301</v>
      </c>
      <c r="G136" t="str">
        <f>"00157816"</f>
        <v>00157816</v>
      </c>
      <c r="H136">
        <v>550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>
        <v>1338</v>
      </c>
    </row>
    <row r="137" spans="1:27" x14ac:dyDescent="0.25">
      <c r="H137">
        <v>607</v>
      </c>
    </row>
    <row r="138" spans="1:27" x14ac:dyDescent="0.25">
      <c r="A138">
        <v>66</v>
      </c>
      <c r="B138">
        <v>255</v>
      </c>
      <c r="C138" t="s">
        <v>302</v>
      </c>
      <c r="D138" t="s">
        <v>63</v>
      </c>
      <c r="E138" t="s">
        <v>48</v>
      </c>
      <c r="F138" t="s">
        <v>303</v>
      </c>
      <c r="G138" t="str">
        <f>"00162821"</f>
        <v>00162821</v>
      </c>
      <c r="H138" t="s">
        <v>304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 t="s">
        <v>305</v>
      </c>
    </row>
    <row r="139" spans="1:27" x14ac:dyDescent="0.25">
      <c r="H139">
        <v>607</v>
      </c>
    </row>
    <row r="140" spans="1:27" x14ac:dyDescent="0.25">
      <c r="A140">
        <v>67</v>
      </c>
      <c r="B140">
        <v>659</v>
      </c>
      <c r="C140" t="s">
        <v>306</v>
      </c>
      <c r="D140" t="s">
        <v>163</v>
      </c>
      <c r="E140" t="s">
        <v>63</v>
      </c>
      <c r="F140" t="s">
        <v>307</v>
      </c>
      <c r="G140" t="str">
        <f>"200802004202"</f>
        <v>200802004202</v>
      </c>
      <c r="H140">
        <v>770</v>
      </c>
      <c r="I140">
        <v>0</v>
      </c>
      <c r="J140">
        <v>0</v>
      </c>
      <c r="K140">
        <v>0</v>
      </c>
      <c r="L140">
        <v>0</v>
      </c>
      <c r="M140">
        <v>100</v>
      </c>
      <c r="N140">
        <v>30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62</v>
      </c>
      <c r="W140">
        <v>434</v>
      </c>
      <c r="X140">
        <v>0</v>
      </c>
      <c r="Z140">
        <v>0</v>
      </c>
      <c r="AA140">
        <v>1334</v>
      </c>
    </row>
    <row r="141" spans="1:27" x14ac:dyDescent="0.25">
      <c r="H141">
        <v>607</v>
      </c>
    </row>
    <row r="142" spans="1:27" x14ac:dyDescent="0.25">
      <c r="A142">
        <v>68</v>
      </c>
      <c r="B142">
        <v>106</v>
      </c>
      <c r="C142" t="s">
        <v>308</v>
      </c>
      <c r="D142" t="s">
        <v>309</v>
      </c>
      <c r="E142" t="s">
        <v>72</v>
      </c>
      <c r="F142" t="s">
        <v>310</v>
      </c>
      <c r="G142" t="str">
        <f>"201402003815"</f>
        <v>201402003815</v>
      </c>
      <c r="H142">
        <v>715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1333</v>
      </c>
    </row>
    <row r="143" spans="1:27" x14ac:dyDescent="0.25">
      <c r="H143">
        <v>607</v>
      </c>
    </row>
    <row r="144" spans="1:27" x14ac:dyDescent="0.25">
      <c r="A144">
        <v>69</v>
      </c>
      <c r="B144">
        <v>275</v>
      </c>
      <c r="C144" t="s">
        <v>311</v>
      </c>
      <c r="D144" t="s">
        <v>312</v>
      </c>
      <c r="E144" t="s">
        <v>63</v>
      </c>
      <c r="F144" t="s">
        <v>313</v>
      </c>
      <c r="G144" t="str">
        <f>"200802008321"</f>
        <v>200802008321</v>
      </c>
      <c r="H144" t="s">
        <v>314</v>
      </c>
      <c r="I144">
        <v>150</v>
      </c>
      <c r="J144">
        <v>0</v>
      </c>
      <c r="K144">
        <v>0</v>
      </c>
      <c r="L144">
        <v>200</v>
      </c>
      <c r="M144">
        <v>0</v>
      </c>
      <c r="N144">
        <v>50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5</v>
      </c>
      <c r="W144">
        <v>35</v>
      </c>
      <c r="X144">
        <v>0</v>
      </c>
      <c r="Z144">
        <v>0</v>
      </c>
      <c r="AA144" t="s">
        <v>315</v>
      </c>
    </row>
    <row r="145" spans="1:27" x14ac:dyDescent="0.25">
      <c r="H145">
        <v>607</v>
      </c>
    </row>
    <row r="146" spans="1:27" x14ac:dyDescent="0.25">
      <c r="A146">
        <v>70</v>
      </c>
      <c r="B146">
        <v>709</v>
      </c>
      <c r="C146" t="s">
        <v>316</v>
      </c>
      <c r="D146" t="s">
        <v>48</v>
      </c>
      <c r="E146" t="s">
        <v>63</v>
      </c>
      <c r="F146" t="s">
        <v>317</v>
      </c>
      <c r="G146" t="str">
        <f>"201412001068"</f>
        <v>201412001068</v>
      </c>
      <c r="H146" t="s">
        <v>60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69</v>
      </c>
      <c r="W146">
        <v>483</v>
      </c>
      <c r="X146">
        <v>0</v>
      </c>
      <c r="Z146">
        <v>0</v>
      </c>
      <c r="AA146" t="s">
        <v>318</v>
      </c>
    </row>
    <row r="147" spans="1:27" x14ac:dyDescent="0.25">
      <c r="H147">
        <v>607</v>
      </c>
    </row>
    <row r="148" spans="1:27" x14ac:dyDescent="0.25">
      <c r="A148">
        <v>71</v>
      </c>
      <c r="B148">
        <v>429</v>
      </c>
      <c r="C148" t="s">
        <v>319</v>
      </c>
      <c r="D148" t="s">
        <v>68</v>
      </c>
      <c r="E148" t="s">
        <v>207</v>
      </c>
      <c r="F148" t="s">
        <v>320</v>
      </c>
      <c r="G148" t="str">
        <f>"201406015734"</f>
        <v>201406015734</v>
      </c>
      <c r="H148" t="s">
        <v>321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74</v>
      </c>
      <c r="W148">
        <v>518</v>
      </c>
      <c r="X148">
        <v>0</v>
      </c>
      <c r="Z148">
        <v>0</v>
      </c>
      <c r="AA148" t="s">
        <v>322</v>
      </c>
    </row>
    <row r="149" spans="1:27" x14ac:dyDescent="0.25">
      <c r="H149">
        <v>607</v>
      </c>
    </row>
    <row r="150" spans="1:27" x14ac:dyDescent="0.25">
      <c r="A150">
        <v>72</v>
      </c>
      <c r="B150">
        <v>508</v>
      </c>
      <c r="C150" t="s">
        <v>323</v>
      </c>
      <c r="D150" t="s">
        <v>72</v>
      </c>
      <c r="E150" t="s">
        <v>43</v>
      </c>
      <c r="F150" t="s">
        <v>324</v>
      </c>
      <c r="G150" t="str">
        <f>"201007000153"</f>
        <v>201007000153</v>
      </c>
      <c r="H150" t="s">
        <v>325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70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18</v>
      </c>
      <c r="W150">
        <v>126</v>
      </c>
      <c r="X150">
        <v>0</v>
      </c>
      <c r="Z150">
        <v>0</v>
      </c>
      <c r="AA150" t="s">
        <v>326</v>
      </c>
    </row>
    <row r="151" spans="1:27" x14ac:dyDescent="0.25">
      <c r="H151">
        <v>607</v>
      </c>
    </row>
    <row r="152" spans="1:27" x14ac:dyDescent="0.25">
      <c r="A152">
        <v>73</v>
      </c>
      <c r="B152">
        <v>73</v>
      </c>
      <c r="C152" t="s">
        <v>327</v>
      </c>
      <c r="D152" t="s">
        <v>328</v>
      </c>
      <c r="E152" t="s">
        <v>87</v>
      </c>
      <c r="F152" t="s">
        <v>329</v>
      </c>
      <c r="G152" t="str">
        <f>"00150287"</f>
        <v>00150287</v>
      </c>
      <c r="H152" t="s">
        <v>330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 t="s">
        <v>331</v>
      </c>
    </row>
    <row r="153" spans="1:27" x14ac:dyDescent="0.25">
      <c r="H153">
        <v>607</v>
      </c>
    </row>
    <row r="154" spans="1:27" x14ac:dyDescent="0.25">
      <c r="A154">
        <v>74</v>
      </c>
      <c r="B154">
        <v>735</v>
      </c>
      <c r="C154" t="s">
        <v>332</v>
      </c>
      <c r="D154" t="s">
        <v>108</v>
      </c>
      <c r="E154" t="s">
        <v>63</v>
      </c>
      <c r="F154" t="s">
        <v>333</v>
      </c>
      <c r="G154" t="str">
        <f>"201406002694"</f>
        <v>201406002694</v>
      </c>
      <c r="H154" t="s">
        <v>334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30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75</v>
      </c>
      <c r="W154">
        <v>525</v>
      </c>
      <c r="X154">
        <v>0</v>
      </c>
      <c r="Z154">
        <v>0</v>
      </c>
      <c r="AA154" t="s">
        <v>335</v>
      </c>
    </row>
    <row r="155" spans="1:27" x14ac:dyDescent="0.25">
      <c r="H155">
        <v>607</v>
      </c>
    </row>
    <row r="156" spans="1:27" x14ac:dyDescent="0.25">
      <c r="A156">
        <v>75</v>
      </c>
      <c r="B156">
        <v>455</v>
      </c>
      <c r="C156" t="s">
        <v>336</v>
      </c>
      <c r="D156" t="s">
        <v>178</v>
      </c>
      <c r="E156" t="s">
        <v>200</v>
      </c>
      <c r="F156" t="s">
        <v>337</v>
      </c>
      <c r="G156" t="str">
        <f>"00111547"</f>
        <v>00111547</v>
      </c>
      <c r="H156">
        <v>671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50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1309</v>
      </c>
    </row>
    <row r="157" spans="1:27" x14ac:dyDescent="0.25">
      <c r="H157">
        <v>607</v>
      </c>
    </row>
    <row r="158" spans="1:27" x14ac:dyDescent="0.25">
      <c r="A158">
        <v>76</v>
      </c>
      <c r="B158">
        <v>70</v>
      </c>
      <c r="C158" t="s">
        <v>338</v>
      </c>
      <c r="D158" t="s">
        <v>339</v>
      </c>
      <c r="E158" t="s">
        <v>87</v>
      </c>
      <c r="F158" t="s">
        <v>340</v>
      </c>
      <c r="G158" t="str">
        <f>"201402010352"</f>
        <v>201402010352</v>
      </c>
      <c r="H158" t="s">
        <v>341</v>
      </c>
      <c r="I158">
        <v>0</v>
      </c>
      <c r="J158">
        <v>0</v>
      </c>
      <c r="K158">
        <v>0</v>
      </c>
      <c r="L158">
        <v>200</v>
      </c>
      <c r="M158">
        <v>30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39</v>
      </c>
      <c r="W158">
        <v>273</v>
      </c>
      <c r="X158">
        <v>0</v>
      </c>
      <c r="Z158">
        <v>0</v>
      </c>
      <c r="AA158" t="s">
        <v>342</v>
      </c>
    </row>
    <row r="159" spans="1:27" x14ac:dyDescent="0.25">
      <c r="H159">
        <v>607</v>
      </c>
    </row>
    <row r="160" spans="1:27" x14ac:dyDescent="0.25">
      <c r="A160">
        <v>77</v>
      </c>
      <c r="B160">
        <v>507</v>
      </c>
      <c r="C160" t="s">
        <v>343</v>
      </c>
      <c r="D160" t="s">
        <v>344</v>
      </c>
      <c r="E160" t="s">
        <v>43</v>
      </c>
      <c r="F160" t="s">
        <v>345</v>
      </c>
      <c r="G160" t="str">
        <f>"00176574"</f>
        <v>00176574</v>
      </c>
      <c r="H160" t="s">
        <v>197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30</v>
      </c>
      <c r="T160">
        <v>0</v>
      </c>
      <c r="U160">
        <v>0</v>
      </c>
      <c r="V160">
        <v>84</v>
      </c>
      <c r="W160">
        <v>588</v>
      </c>
      <c r="X160">
        <v>0</v>
      </c>
      <c r="Z160">
        <v>0</v>
      </c>
      <c r="AA160" t="s">
        <v>346</v>
      </c>
    </row>
    <row r="161" spans="1:27" x14ac:dyDescent="0.25">
      <c r="H161">
        <v>607</v>
      </c>
    </row>
    <row r="162" spans="1:27" x14ac:dyDescent="0.25">
      <c r="A162">
        <v>78</v>
      </c>
      <c r="B162">
        <v>291</v>
      </c>
      <c r="C162" t="s">
        <v>347</v>
      </c>
      <c r="D162" t="s">
        <v>348</v>
      </c>
      <c r="E162" t="s">
        <v>349</v>
      </c>
      <c r="F162" t="s">
        <v>350</v>
      </c>
      <c r="G162" t="str">
        <f>"201511006099"</f>
        <v>201511006099</v>
      </c>
      <c r="H162" t="s">
        <v>330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84</v>
      </c>
      <c r="W162">
        <v>588</v>
      </c>
      <c r="X162">
        <v>0</v>
      </c>
      <c r="Z162">
        <v>0</v>
      </c>
      <c r="AA162" t="s">
        <v>351</v>
      </c>
    </row>
    <row r="163" spans="1:27" x14ac:dyDescent="0.25">
      <c r="H163">
        <v>607</v>
      </c>
    </row>
    <row r="164" spans="1:27" x14ac:dyDescent="0.25">
      <c r="A164">
        <v>79</v>
      </c>
      <c r="B164">
        <v>130</v>
      </c>
      <c r="C164" t="s">
        <v>352</v>
      </c>
      <c r="D164" t="s">
        <v>353</v>
      </c>
      <c r="E164" t="s">
        <v>72</v>
      </c>
      <c r="F164" t="s">
        <v>354</v>
      </c>
      <c r="G164" t="str">
        <f>"00160528"</f>
        <v>00160528</v>
      </c>
      <c r="H164" t="s">
        <v>255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 t="s">
        <v>355</v>
      </c>
    </row>
    <row r="165" spans="1:27" x14ac:dyDescent="0.25">
      <c r="H165">
        <v>607</v>
      </c>
    </row>
    <row r="166" spans="1:27" x14ac:dyDescent="0.25">
      <c r="A166">
        <v>80</v>
      </c>
      <c r="B166">
        <v>600</v>
      </c>
      <c r="C166" t="s">
        <v>356</v>
      </c>
      <c r="D166" t="s">
        <v>357</v>
      </c>
      <c r="E166" t="s">
        <v>37</v>
      </c>
      <c r="F166" t="s">
        <v>358</v>
      </c>
      <c r="G166" t="str">
        <f>"201412000020"</f>
        <v>201412000020</v>
      </c>
      <c r="H166" t="s">
        <v>359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 t="s">
        <v>360</v>
      </c>
    </row>
    <row r="167" spans="1:27" x14ac:dyDescent="0.25">
      <c r="H167">
        <v>607</v>
      </c>
    </row>
    <row r="168" spans="1:27" x14ac:dyDescent="0.25">
      <c r="A168">
        <v>81</v>
      </c>
      <c r="B168">
        <v>654</v>
      </c>
      <c r="C168" t="s">
        <v>361</v>
      </c>
      <c r="D168" t="s">
        <v>31</v>
      </c>
      <c r="E168" t="s">
        <v>140</v>
      </c>
      <c r="F168" t="s">
        <v>362</v>
      </c>
      <c r="G168" t="str">
        <f>"201412005751"</f>
        <v>201412005751</v>
      </c>
      <c r="H168" t="s">
        <v>363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84</v>
      </c>
      <c r="W168">
        <v>588</v>
      </c>
      <c r="X168">
        <v>0</v>
      </c>
      <c r="Z168">
        <v>0</v>
      </c>
      <c r="AA168" t="s">
        <v>364</v>
      </c>
    </row>
    <row r="169" spans="1:27" x14ac:dyDescent="0.25">
      <c r="H169">
        <v>607</v>
      </c>
    </row>
    <row r="170" spans="1:27" x14ac:dyDescent="0.25">
      <c r="A170">
        <v>82</v>
      </c>
      <c r="B170">
        <v>433</v>
      </c>
      <c r="C170" t="s">
        <v>365</v>
      </c>
      <c r="D170" t="s">
        <v>366</v>
      </c>
      <c r="E170" t="s">
        <v>31</v>
      </c>
      <c r="F170" t="s">
        <v>367</v>
      </c>
      <c r="G170" t="str">
        <f>"00012030"</f>
        <v>00012030</v>
      </c>
      <c r="H170" t="s">
        <v>368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 t="s">
        <v>369</v>
      </c>
    </row>
    <row r="171" spans="1:27" x14ac:dyDescent="0.25">
      <c r="H171">
        <v>607</v>
      </c>
    </row>
    <row r="172" spans="1:27" x14ac:dyDescent="0.25">
      <c r="A172">
        <v>83</v>
      </c>
      <c r="B172">
        <v>100</v>
      </c>
      <c r="C172" t="s">
        <v>370</v>
      </c>
      <c r="D172" t="s">
        <v>371</v>
      </c>
      <c r="E172" t="s">
        <v>87</v>
      </c>
      <c r="F172" t="s">
        <v>372</v>
      </c>
      <c r="G172" t="str">
        <f>"00146890"</f>
        <v>00146890</v>
      </c>
      <c r="H172" t="s">
        <v>373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30</v>
      </c>
      <c r="T172">
        <v>0</v>
      </c>
      <c r="U172">
        <v>0</v>
      </c>
      <c r="V172">
        <v>65</v>
      </c>
      <c r="W172">
        <v>455</v>
      </c>
      <c r="X172">
        <v>0</v>
      </c>
      <c r="Z172">
        <v>0</v>
      </c>
      <c r="AA172" t="s">
        <v>374</v>
      </c>
    </row>
    <row r="173" spans="1:27" x14ac:dyDescent="0.25">
      <c r="H173">
        <v>607</v>
      </c>
    </row>
    <row r="174" spans="1:27" x14ac:dyDescent="0.25">
      <c r="A174">
        <v>84</v>
      </c>
      <c r="B174">
        <v>595</v>
      </c>
      <c r="C174" t="s">
        <v>375</v>
      </c>
      <c r="D174" t="s">
        <v>43</v>
      </c>
      <c r="E174" t="s">
        <v>87</v>
      </c>
      <c r="F174" t="s">
        <v>376</v>
      </c>
      <c r="G174" t="str">
        <f>"201511037737"</f>
        <v>201511037737</v>
      </c>
      <c r="H174" t="s">
        <v>377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51</v>
      </c>
      <c r="W174">
        <v>357</v>
      </c>
      <c r="X174">
        <v>0</v>
      </c>
      <c r="Z174">
        <v>0</v>
      </c>
      <c r="AA174" t="s">
        <v>378</v>
      </c>
    </row>
    <row r="175" spans="1:27" x14ac:dyDescent="0.25">
      <c r="H175">
        <v>607</v>
      </c>
    </row>
    <row r="176" spans="1:27" x14ac:dyDescent="0.25">
      <c r="A176">
        <v>85</v>
      </c>
      <c r="B176">
        <v>2</v>
      </c>
      <c r="C176" t="s">
        <v>379</v>
      </c>
      <c r="D176" t="s">
        <v>24</v>
      </c>
      <c r="E176" t="s">
        <v>42</v>
      </c>
      <c r="F176" t="s">
        <v>380</v>
      </c>
      <c r="G176" t="str">
        <f>"201402008084"</f>
        <v>201402008084</v>
      </c>
      <c r="H176" t="s">
        <v>381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50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26</v>
      </c>
      <c r="W176">
        <v>182</v>
      </c>
      <c r="X176">
        <v>0</v>
      </c>
      <c r="Z176">
        <v>0</v>
      </c>
      <c r="AA176" t="s">
        <v>382</v>
      </c>
    </row>
    <row r="177" spans="1:27" x14ac:dyDescent="0.25">
      <c r="H177">
        <v>607</v>
      </c>
    </row>
    <row r="178" spans="1:27" x14ac:dyDescent="0.25">
      <c r="A178">
        <v>86</v>
      </c>
      <c r="B178">
        <v>594</v>
      </c>
      <c r="C178" t="s">
        <v>383</v>
      </c>
      <c r="D178" t="s">
        <v>103</v>
      </c>
      <c r="E178" t="s">
        <v>43</v>
      </c>
      <c r="F178" t="s">
        <v>384</v>
      </c>
      <c r="G178" t="str">
        <f>"00175059"</f>
        <v>00175059</v>
      </c>
      <c r="H178" t="s">
        <v>385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 t="s">
        <v>386</v>
      </c>
    </row>
    <row r="179" spans="1:27" x14ac:dyDescent="0.25">
      <c r="H179">
        <v>607</v>
      </c>
    </row>
    <row r="180" spans="1:27" x14ac:dyDescent="0.25">
      <c r="A180">
        <v>87</v>
      </c>
      <c r="B180">
        <v>661</v>
      </c>
      <c r="C180" t="s">
        <v>387</v>
      </c>
      <c r="D180" t="s">
        <v>388</v>
      </c>
      <c r="E180" t="s">
        <v>37</v>
      </c>
      <c r="F180" t="s">
        <v>389</v>
      </c>
      <c r="G180" t="str">
        <f>"201402003444"</f>
        <v>201402003444</v>
      </c>
      <c r="H180" t="s">
        <v>390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54</v>
      </c>
      <c r="W180">
        <v>378</v>
      </c>
      <c r="X180">
        <v>0</v>
      </c>
      <c r="Z180">
        <v>0</v>
      </c>
      <c r="AA180" t="s">
        <v>391</v>
      </c>
    </row>
    <row r="181" spans="1:27" x14ac:dyDescent="0.25">
      <c r="H181">
        <v>607</v>
      </c>
    </row>
    <row r="182" spans="1:27" x14ac:dyDescent="0.25">
      <c r="A182">
        <v>88</v>
      </c>
      <c r="B182">
        <v>6</v>
      </c>
      <c r="C182" t="s">
        <v>392</v>
      </c>
      <c r="D182" t="s">
        <v>37</v>
      </c>
      <c r="E182" t="s">
        <v>43</v>
      </c>
      <c r="F182" t="s">
        <v>393</v>
      </c>
      <c r="G182" t="str">
        <f>"00012910"</f>
        <v>00012910</v>
      </c>
      <c r="H182" t="s">
        <v>394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50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21</v>
      </c>
      <c r="W182">
        <v>147</v>
      </c>
      <c r="X182">
        <v>0</v>
      </c>
      <c r="Z182">
        <v>0</v>
      </c>
      <c r="AA182" t="s">
        <v>395</v>
      </c>
    </row>
    <row r="183" spans="1:27" x14ac:dyDescent="0.25">
      <c r="H183">
        <v>607</v>
      </c>
    </row>
    <row r="184" spans="1:27" x14ac:dyDescent="0.25">
      <c r="A184">
        <v>89</v>
      </c>
      <c r="B184">
        <v>361</v>
      </c>
      <c r="C184" t="s">
        <v>396</v>
      </c>
      <c r="D184" t="s">
        <v>163</v>
      </c>
      <c r="E184" t="s">
        <v>137</v>
      </c>
      <c r="F184" t="s">
        <v>397</v>
      </c>
      <c r="G184" t="str">
        <f>"00153348"</f>
        <v>00153348</v>
      </c>
      <c r="H184" t="s">
        <v>398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71</v>
      </c>
      <c r="W184">
        <v>497</v>
      </c>
      <c r="X184">
        <v>0</v>
      </c>
      <c r="Z184">
        <v>0</v>
      </c>
      <c r="AA184" t="s">
        <v>399</v>
      </c>
    </row>
    <row r="185" spans="1:27" x14ac:dyDescent="0.25">
      <c r="H185">
        <v>607</v>
      </c>
    </row>
    <row r="186" spans="1:27" x14ac:dyDescent="0.25">
      <c r="A186">
        <v>90</v>
      </c>
      <c r="B186">
        <v>403</v>
      </c>
      <c r="C186" t="s">
        <v>400</v>
      </c>
      <c r="D186" t="s">
        <v>344</v>
      </c>
      <c r="E186" t="s">
        <v>75</v>
      </c>
      <c r="F186" t="s">
        <v>401</v>
      </c>
      <c r="G186" t="str">
        <f>"00154011"</f>
        <v>00154011</v>
      </c>
      <c r="H186" t="s">
        <v>402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64</v>
      </c>
      <c r="W186">
        <v>448</v>
      </c>
      <c r="X186">
        <v>0</v>
      </c>
      <c r="Z186">
        <v>0</v>
      </c>
      <c r="AA186" t="s">
        <v>403</v>
      </c>
    </row>
    <row r="187" spans="1:27" x14ac:dyDescent="0.25">
      <c r="H187">
        <v>607</v>
      </c>
    </row>
    <row r="188" spans="1:27" x14ac:dyDescent="0.25">
      <c r="A188">
        <v>91</v>
      </c>
      <c r="B188">
        <v>32</v>
      </c>
      <c r="C188" t="s">
        <v>404</v>
      </c>
      <c r="D188" t="s">
        <v>87</v>
      </c>
      <c r="E188" t="s">
        <v>43</v>
      </c>
      <c r="F188" t="s">
        <v>405</v>
      </c>
      <c r="G188" t="str">
        <f>"00012504"</f>
        <v>00012504</v>
      </c>
      <c r="H188" t="s">
        <v>406</v>
      </c>
      <c r="I188">
        <v>0</v>
      </c>
      <c r="J188">
        <v>0</v>
      </c>
      <c r="K188">
        <v>0</v>
      </c>
      <c r="L188">
        <v>200</v>
      </c>
      <c r="M188">
        <v>0</v>
      </c>
      <c r="N188">
        <v>70</v>
      </c>
      <c r="O188">
        <v>50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Z188">
        <v>0</v>
      </c>
      <c r="AA188" t="s">
        <v>407</v>
      </c>
    </row>
    <row r="189" spans="1:27" x14ac:dyDescent="0.25">
      <c r="H189">
        <v>607</v>
      </c>
    </row>
    <row r="190" spans="1:27" x14ac:dyDescent="0.25">
      <c r="A190">
        <v>92</v>
      </c>
      <c r="B190">
        <v>597</v>
      </c>
      <c r="C190" t="s">
        <v>408</v>
      </c>
      <c r="D190" t="s">
        <v>48</v>
      </c>
      <c r="E190" t="s">
        <v>91</v>
      </c>
      <c r="F190" t="s">
        <v>409</v>
      </c>
      <c r="G190" t="str">
        <f>"201411001895"</f>
        <v>201411001895</v>
      </c>
      <c r="H190" t="s">
        <v>410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Z190">
        <v>0</v>
      </c>
      <c r="AA190" t="s">
        <v>411</v>
      </c>
    </row>
    <row r="191" spans="1:27" x14ac:dyDescent="0.25">
      <c r="H191">
        <v>607</v>
      </c>
    </row>
    <row r="192" spans="1:27" x14ac:dyDescent="0.25">
      <c r="A192">
        <v>93</v>
      </c>
      <c r="B192">
        <v>581</v>
      </c>
      <c r="C192" t="s">
        <v>412</v>
      </c>
      <c r="D192" t="s">
        <v>413</v>
      </c>
      <c r="E192" t="s">
        <v>414</v>
      </c>
      <c r="F192" t="s">
        <v>415</v>
      </c>
      <c r="G192" t="str">
        <f>"200912000206"</f>
        <v>200912000206</v>
      </c>
      <c r="H192" t="s">
        <v>416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50</v>
      </c>
      <c r="V192">
        <v>12</v>
      </c>
      <c r="W192">
        <v>84</v>
      </c>
      <c r="X192">
        <v>0</v>
      </c>
      <c r="Z192">
        <v>0</v>
      </c>
      <c r="AA192" t="s">
        <v>417</v>
      </c>
    </row>
    <row r="193" spans="1:27" x14ac:dyDescent="0.25">
      <c r="H193">
        <v>607</v>
      </c>
    </row>
    <row r="194" spans="1:27" x14ac:dyDescent="0.25">
      <c r="A194">
        <v>94</v>
      </c>
      <c r="B194">
        <v>356</v>
      </c>
      <c r="C194" t="s">
        <v>418</v>
      </c>
      <c r="D194" t="s">
        <v>419</v>
      </c>
      <c r="E194" t="s">
        <v>92</v>
      </c>
      <c r="F194" t="s">
        <v>420</v>
      </c>
      <c r="G194" t="str">
        <f>"201511041857"</f>
        <v>201511041857</v>
      </c>
      <c r="H194">
        <v>781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30</v>
      </c>
      <c r="O194">
        <v>0</v>
      </c>
      <c r="P194">
        <v>50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19</v>
      </c>
      <c r="W194">
        <v>133</v>
      </c>
      <c r="X194">
        <v>0</v>
      </c>
      <c r="Z194">
        <v>0</v>
      </c>
      <c r="AA194">
        <v>1194</v>
      </c>
    </row>
    <row r="195" spans="1:27" x14ac:dyDescent="0.25">
      <c r="H195">
        <v>607</v>
      </c>
    </row>
    <row r="196" spans="1:27" x14ac:dyDescent="0.25">
      <c r="A196">
        <v>95</v>
      </c>
      <c r="B196">
        <v>516</v>
      </c>
      <c r="C196" t="s">
        <v>311</v>
      </c>
      <c r="D196" t="s">
        <v>421</v>
      </c>
      <c r="E196" t="s">
        <v>42</v>
      </c>
      <c r="F196" t="s">
        <v>422</v>
      </c>
      <c r="G196" t="str">
        <f>"200712004090"</f>
        <v>200712004090</v>
      </c>
      <c r="H196" t="s">
        <v>105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63</v>
      </c>
      <c r="W196">
        <v>441</v>
      </c>
      <c r="X196">
        <v>0</v>
      </c>
      <c r="Z196">
        <v>0</v>
      </c>
      <c r="AA196" t="s">
        <v>423</v>
      </c>
    </row>
    <row r="197" spans="1:27" x14ac:dyDescent="0.25">
      <c r="H197">
        <v>607</v>
      </c>
    </row>
    <row r="198" spans="1:27" x14ac:dyDescent="0.25">
      <c r="A198">
        <v>96</v>
      </c>
      <c r="B198">
        <v>668</v>
      </c>
      <c r="C198" t="s">
        <v>424</v>
      </c>
      <c r="D198" t="s">
        <v>63</v>
      </c>
      <c r="E198" t="s">
        <v>137</v>
      </c>
      <c r="F198" t="s">
        <v>425</v>
      </c>
      <c r="G198" t="str">
        <f>"00108834"</f>
        <v>00108834</v>
      </c>
      <c r="H198" t="s">
        <v>426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63</v>
      </c>
      <c r="W198">
        <v>441</v>
      </c>
      <c r="X198">
        <v>0</v>
      </c>
      <c r="Z198">
        <v>0</v>
      </c>
      <c r="AA198" t="s">
        <v>427</v>
      </c>
    </row>
    <row r="199" spans="1:27" x14ac:dyDescent="0.25">
      <c r="H199">
        <v>607</v>
      </c>
    </row>
    <row r="200" spans="1:27" x14ac:dyDescent="0.25">
      <c r="A200">
        <v>97</v>
      </c>
      <c r="B200">
        <v>91</v>
      </c>
      <c r="C200" t="s">
        <v>428</v>
      </c>
      <c r="D200" t="s">
        <v>24</v>
      </c>
      <c r="E200" t="s">
        <v>429</v>
      </c>
      <c r="F200">
        <v>43093</v>
      </c>
      <c r="G200" t="str">
        <f>"00129575"</f>
        <v>00129575</v>
      </c>
      <c r="H200" t="s">
        <v>430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50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60</v>
      </c>
      <c r="W200">
        <v>420</v>
      </c>
      <c r="X200">
        <v>0</v>
      </c>
      <c r="Z200">
        <v>0</v>
      </c>
      <c r="AA200" t="s">
        <v>431</v>
      </c>
    </row>
    <row r="201" spans="1:27" x14ac:dyDescent="0.25">
      <c r="H201" t="s">
        <v>432</v>
      </c>
    </row>
    <row r="202" spans="1:27" x14ac:dyDescent="0.25">
      <c r="A202">
        <v>98</v>
      </c>
      <c r="B202">
        <v>315</v>
      </c>
      <c r="C202" t="s">
        <v>433</v>
      </c>
      <c r="D202" t="s">
        <v>43</v>
      </c>
      <c r="E202" t="s">
        <v>37</v>
      </c>
      <c r="F202" t="s">
        <v>434</v>
      </c>
      <c r="G202" t="str">
        <f>"201402007590"</f>
        <v>201402007590</v>
      </c>
      <c r="H202" t="s">
        <v>267</v>
      </c>
      <c r="I202">
        <v>0</v>
      </c>
      <c r="J202">
        <v>0</v>
      </c>
      <c r="K202">
        <v>0</v>
      </c>
      <c r="L202">
        <v>200</v>
      </c>
      <c r="M202">
        <v>30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39</v>
      </c>
      <c r="W202">
        <v>273</v>
      </c>
      <c r="X202">
        <v>0</v>
      </c>
      <c r="Z202">
        <v>0</v>
      </c>
      <c r="AA202" t="s">
        <v>431</v>
      </c>
    </row>
    <row r="203" spans="1:27" x14ac:dyDescent="0.25">
      <c r="H203">
        <v>607</v>
      </c>
    </row>
    <row r="204" spans="1:27" x14ac:dyDescent="0.25">
      <c r="A204">
        <v>99</v>
      </c>
      <c r="B204">
        <v>427</v>
      </c>
      <c r="C204" t="s">
        <v>435</v>
      </c>
      <c r="D204" t="s">
        <v>436</v>
      </c>
      <c r="E204" t="s">
        <v>43</v>
      </c>
      <c r="F204" t="s">
        <v>437</v>
      </c>
      <c r="G204" t="str">
        <f>"201406017306"</f>
        <v>201406017306</v>
      </c>
      <c r="H204" t="s">
        <v>438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60</v>
      </c>
      <c r="W204">
        <v>420</v>
      </c>
      <c r="X204">
        <v>0</v>
      </c>
      <c r="Z204">
        <v>0</v>
      </c>
      <c r="AA204" t="s">
        <v>439</v>
      </c>
    </row>
    <row r="205" spans="1:27" x14ac:dyDescent="0.25">
      <c r="H205">
        <v>607</v>
      </c>
    </row>
    <row r="206" spans="1:27" x14ac:dyDescent="0.25">
      <c r="A206">
        <v>100</v>
      </c>
      <c r="B206">
        <v>75</v>
      </c>
      <c r="C206" t="s">
        <v>440</v>
      </c>
      <c r="D206" t="s">
        <v>441</v>
      </c>
      <c r="E206" t="s">
        <v>48</v>
      </c>
      <c r="F206" t="s">
        <v>442</v>
      </c>
      <c r="G206" t="str">
        <f>"00186564"</f>
        <v>00186564</v>
      </c>
      <c r="H206">
        <v>704</v>
      </c>
      <c r="I206">
        <v>0</v>
      </c>
      <c r="J206">
        <v>0</v>
      </c>
      <c r="K206">
        <v>0</v>
      </c>
      <c r="L206">
        <v>0</v>
      </c>
      <c r="M206">
        <v>100</v>
      </c>
      <c r="N206">
        <v>30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50</v>
      </c>
      <c r="W206">
        <v>350</v>
      </c>
      <c r="X206">
        <v>0</v>
      </c>
      <c r="Z206">
        <v>0</v>
      </c>
      <c r="AA206">
        <v>1184</v>
      </c>
    </row>
    <row r="207" spans="1:27" x14ac:dyDescent="0.25">
      <c r="H207">
        <v>607</v>
      </c>
    </row>
    <row r="208" spans="1:27" x14ac:dyDescent="0.25">
      <c r="A208">
        <v>101</v>
      </c>
      <c r="B208">
        <v>717</v>
      </c>
      <c r="C208" t="s">
        <v>443</v>
      </c>
      <c r="D208" t="s">
        <v>444</v>
      </c>
      <c r="E208" t="s">
        <v>63</v>
      </c>
      <c r="F208" t="s">
        <v>445</v>
      </c>
      <c r="G208" t="str">
        <f>"201506004056"</f>
        <v>201506004056</v>
      </c>
      <c r="H208">
        <v>704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56</v>
      </c>
      <c r="W208">
        <v>392</v>
      </c>
      <c r="X208">
        <v>0</v>
      </c>
      <c r="Z208">
        <v>0</v>
      </c>
      <c r="AA208">
        <v>1166</v>
      </c>
    </row>
    <row r="209" spans="1:27" x14ac:dyDescent="0.25">
      <c r="H209">
        <v>607</v>
      </c>
    </row>
    <row r="210" spans="1:27" x14ac:dyDescent="0.25">
      <c r="A210">
        <v>102</v>
      </c>
      <c r="B210">
        <v>252</v>
      </c>
      <c r="C210" t="s">
        <v>446</v>
      </c>
      <c r="D210" t="s">
        <v>447</v>
      </c>
      <c r="E210" t="s">
        <v>448</v>
      </c>
      <c r="F210" t="s">
        <v>449</v>
      </c>
      <c r="G210" t="str">
        <f>"00112512"</f>
        <v>00112512</v>
      </c>
      <c r="H210" t="s">
        <v>438</v>
      </c>
      <c r="I210">
        <v>0</v>
      </c>
      <c r="J210">
        <v>0</v>
      </c>
      <c r="K210">
        <v>0</v>
      </c>
      <c r="L210">
        <v>0</v>
      </c>
      <c r="M210">
        <v>100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42</v>
      </c>
      <c r="W210">
        <v>294</v>
      </c>
      <c r="X210">
        <v>0</v>
      </c>
      <c r="Z210">
        <v>0</v>
      </c>
      <c r="AA210" t="s">
        <v>450</v>
      </c>
    </row>
    <row r="211" spans="1:27" x14ac:dyDescent="0.25">
      <c r="H211">
        <v>607</v>
      </c>
    </row>
    <row r="212" spans="1:27" x14ac:dyDescent="0.25">
      <c r="A212">
        <v>103</v>
      </c>
      <c r="B212">
        <v>628</v>
      </c>
      <c r="C212" t="s">
        <v>451</v>
      </c>
      <c r="D212" t="s">
        <v>63</v>
      </c>
      <c r="E212" t="s">
        <v>72</v>
      </c>
      <c r="F212" t="s">
        <v>452</v>
      </c>
      <c r="G212" t="str">
        <f>"00012165"</f>
        <v>00012165</v>
      </c>
      <c r="H212" t="s">
        <v>430</v>
      </c>
      <c r="I212">
        <v>0</v>
      </c>
      <c r="J212">
        <v>0</v>
      </c>
      <c r="K212">
        <v>0</v>
      </c>
      <c r="L212">
        <v>0</v>
      </c>
      <c r="M212">
        <v>100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70</v>
      </c>
      <c r="V212">
        <v>34</v>
      </c>
      <c r="W212">
        <v>238</v>
      </c>
      <c r="X212">
        <v>0</v>
      </c>
      <c r="Z212">
        <v>0</v>
      </c>
      <c r="AA212" t="s">
        <v>453</v>
      </c>
    </row>
    <row r="213" spans="1:27" x14ac:dyDescent="0.25">
      <c r="H213">
        <v>607</v>
      </c>
    </row>
    <row r="214" spans="1:27" x14ac:dyDescent="0.25">
      <c r="A214">
        <v>104</v>
      </c>
      <c r="B214">
        <v>475</v>
      </c>
      <c r="C214" t="s">
        <v>454</v>
      </c>
      <c r="D214" t="s">
        <v>455</v>
      </c>
      <c r="E214" t="s">
        <v>42</v>
      </c>
      <c r="F214" t="s">
        <v>456</v>
      </c>
      <c r="G214" t="str">
        <f>"200712000780"</f>
        <v>200712000780</v>
      </c>
      <c r="H214" t="s">
        <v>457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43</v>
      </c>
      <c r="W214">
        <v>301</v>
      </c>
      <c r="X214">
        <v>0</v>
      </c>
      <c r="Z214">
        <v>0</v>
      </c>
      <c r="AA214" t="s">
        <v>458</v>
      </c>
    </row>
    <row r="215" spans="1:27" x14ac:dyDescent="0.25">
      <c r="H215">
        <v>607</v>
      </c>
    </row>
    <row r="216" spans="1:27" x14ac:dyDescent="0.25">
      <c r="A216">
        <v>105</v>
      </c>
      <c r="B216">
        <v>640</v>
      </c>
      <c r="C216" t="s">
        <v>459</v>
      </c>
      <c r="D216" t="s">
        <v>72</v>
      </c>
      <c r="E216" t="s">
        <v>43</v>
      </c>
      <c r="F216" t="s">
        <v>460</v>
      </c>
      <c r="G216" t="str">
        <f>"201001000339"</f>
        <v>201001000339</v>
      </c>
      <c r="H216">
        <v>704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30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31</v>
      </c>
      <c r="W216">
        <v>217</v>
      </c>
      <c r="X216">
        <v>0</v>
      </c>
      <c r="Z216">
        <v>0</v>
      </c>
      <c r="AA216">
        <v>1151</v>
      </c>
    </row>
    <row r="217" spans="1:27" x14ac:dyDescent="0.25">
      <c r="H217">
        <v>607</v>
      </c>
    </row>
    <row r="218" spans="1:27" x14ac:dyDescent="0.25">
      <c r="A218">
        <v>106</v>
      </c>
      <c r="B218">
        <v>40</v>
      </c>
      <c r="C218" t="s">
        <v>461</v>
      </c>
      <c r="D218" t="s">
        <v>31</v>
      </c>
      <c r="E218" t="s">
        <v>80</v>
      </c>
      <c r="F218" t="s">
        <v>462</v>
      </c>
      <c r="G218" t="str">
        <f>"200906000662"</f>
        <v>200906000662</v>
      </c>
      <c r="H218" t="s">
        <v>463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49</v>
      </c>
      <c r="W218">
        <v>343</v>
      </c>
      <c r="X218">
        <v>0</v>
      </c>
      <c r="Z218">
        <v>0</v>
      </c>
      <c r="AA218" t="s">
        <v>464</v>
      </c>
    </row>
    <row r="219" spans="1:27" x14ac:dyDescent="0.25">
      <c r="H219">
        <v>607</v>
      </c>
    </row>
    <row r="220" spans="1:27" x14ac:dyDescent="0.25">
      <c r="A220">
        <v>107</v>
      </c>
      <c r="B220">
        <v>588</v>
      </c>
      <c r="C220" t="s">
        <v>465</v>
      </c>
      <c r="D220" t="s">
        <v>466</v>
      </c>
      <c r="E220" t="s">
        <v>43</v>
      </c>
      <c r="F220" t="s">
        <v>467</v>
      </c>
      <c r="G220" t="str">
        <f>"201412006436"</f>
        <v>201412006436</v>
      </c>
      <c r="H220" t="s">
        <v>468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Z220">
        <v>0</v>
      </c>
      <c r="AA220" t="s">
        <v>469</v>
      </c>
    </row>
    <row r="221" spans="1:27" x14ac:dyDescent="0.25">
      <c r="H221">
        <v>607</v>
      </c>
    </row>
    <row r="222" spans="1:27" x14ac:dyDescent="0.25">
      <c r="A222">
        <v>108</v>
      </c>
      <c r="B222">
        <v>95</v>
      </c>
      <c r="C222" t="s">
        <v>470</v>
      </c>
      <c r="D222" t="s">
        <v>31</v>
      </c>
      <c r="E222" t="s">
        <v>92</v>
      </c>
      <c r="F222" t="s">
        <v>471</v>
      </c>
      <c r="G222" t="str">
        <f>"201402012385"</f>
        <v>201402012385</v>
      </c>
      <c r="H222" t="s">
        <v>133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61</v>
      </c>
      <c r="W222">
        <v>427</v>
      </c>
      <c r="X222">
        <v>0</v>
      </c>
      <c r="Z222">
        <v>0</v>
      </c>
      <c r="AA222" t="s">
        <v>472</v>
      </c>
    </row>
    <row r="223" spans="1:27" x14ac:dyDescent="0.25">
      <c r="H223">
        <v>607</v>
      </c>
    </row>
    <row r="224" spans="1:27" x14ac:dyDescent="0.25">
      <c r="A224">
        <v>109</v>
      </c>
      <c r="B224">
        <v>281</v>
      </c>
      <c r="C224" t="s">
        <v>473</v>
      </c>
      <c r="D224" t="s">
        <v>131</v>
      </c>
      <c r="E224" t="s">
        <v>31</v>
      </c>
      <c r="F224" t="s">
        <v>474</v>
      </c>
      <c r="G224" t="str">
        <f>"201504002183"</f>
        <v>201504002183</v>
      </c>
      <c r="H224" t="s">
        <v>475</v>
      </c>
      <c r="I224">
        <v>0</v>
      </c>
      <c r="J224">
        <v>0</v>
      </c>
      <c r="K224">
        <v>0</v>
      </c>
      <c r="L224">
        <v>200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5</v>
      </c>
      <c r="W224">
        <v>35</v>
      </c>
      <c r="X224">
        <v>0</v>
      </c>
      <c r="Z224">
        <v>0</v>
      </c>
      <c r="AA224" t="s">
        <v>476</v>
      </c>
    </row>
    <row r="225" spans="1:27" x14ac:dyDescent="0.25">
      <c r="H225">
        <v>607</v>
      </c>
    </row>
    <row r="226" spans="1:27" x14ac:dyDescent="0.25">
      <c r="A226">
        <v>110</v>
      </c>
      <c r="B226">
        <v>28</v>
      </c>
      <c r="C226" t="s">
        <v>477</v>
      </c>
      <c r="D226" t="s">
        <v>309</v>
      </c>
      <c r="E226" t="s">
        <v>213</v>
      </c>
      <c r="F226" t="s">
        <v>478</v>
      </c>
      <c r="G226" t="str">
        <f>"201406007142"</f>
        <v>201406007142</v>
      </c>
      <c r="H226" t="s">
        <v>341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49</v>
      </c>
      <c r="W226">
        <v>343</v>
      </c>
      <c r="X226">
        <v>0</v>
      </c>
      <c r="Z226">
        <v>0</v>
      </c>
      <c r="AA226" t="s">
        <v>479</v>
      </c>
    </row>
    <row r="227" spans="1:27" x14ac:dyDescent="0.25">
      <c r="H227">
        <v>607</v>
      </c>
    </row>
    <row r="228" spans="1:27" x14ac:dyDescent="0.25">
      <c r="A228">
        <v>111</v>
      </c>
      <c r="B228">
        <v>301</v>
      </c>
      <c r="C228" t="s">
        <v>480</v>
      </c>
      <c r="D228" t="s">
        <v>189</v>
      </c>
      <c r="E228" t="s">
        <v>109</v>
      </c>
      <c r="F228" t="s">
        <v>481</v>
      </c>
      <c r="G228" t="str">
        <f>"00070043"</f>
        <v>00070043</v>
      </c>
      <c r="H228" t="s">
        <v>482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42</v>
      </c>
      <c r="W228">
        <v>294</v>
      </c>
      <c r="X228">
        <v>0</v>
      </c>
      <c r="Z228">
        <v>0</v>
      </c>
      <c r="AA228" t="s">
        <v>483</v>
      </c>
    </row>
    <row r="229" spans="1:27" x14ac:dyDescent="0.25">
      <c r="H229">
        <v>607</v>
      </c>
    </row>
    <row r="230" spans="1:27" x14ac:dyDescent="0.25">
      <c r="A230">
        <v>112</v>
      </c>
      <c r="B230">
        <v>33</v>
      </c>
      <c r="C230" t="s">
        <v>484</v>
      </c>
      <c r="D230" t="s">
        <v>485</v>
      </c>
      <c r="E230" t="s">
        <v>30</v>
      </c>
      <c r="F230" t="s">
        <v>486</v>
      </c>
      <c r="G230" t="str">
        <f>"00008731"</f>
        <v>00008731</v>
      </c>
      <c r="H230" t="s">
        <v>487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30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5</v>
      </c>
      <c r="W230">
        <v>35</v>
      </c>
      <c r="X230">
        <v>0</v>
      </c>
      <c r="Z230">
        <v>0</v>
      </c>
      <c r="AA230" t="s">
        <v>488</v>
      </c>
    </row>
    <row r="231" spans="1:27" x14ac:dyDescent="0.25">
      <c r="H231">
        <v>607</v>
      </c>
    </row>
    <row r="232" spans="1:27" x14ac:dyDescent="0.25">
      <c r="A232">
        <v>113</v>
      </c>
      <c r="B232">
        <v>636</v>
      </c>
      <c r="C232" t="s">
        <v>489</v>
      </c>
      <c r="D232" t="s">
        <v>68</v>
      </c>
      <c r="E232" t="s">
        <v>63</v>
      </c>
      <c r="F232" t="s">
        <v>490</v>
      </c>
      <c r="G232" t="str">
        <f>"201506004068"</f>
        <v>201506004068</v>
      </c>
      <c r="H232" t="s">
        <v>491</v>
      </c>
      <c r="I232">
        <v>0</v>
      </c>
      <c r="J232">
        <v>0</v>
      </c>
      <c r="K232">
        <v>0</v>
      </c>
      <c r="L232">
        <v>0</v>
      </c>
      <c r="M232">
        <v>100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43</v>
      </c>
      <c r="W232">
        <v>301</v>
      </c>
      <c r="X232">
        <v>0</v>
      </c>
      <c r="Z232">
        <v>0</v>
      </c>
      <c r="AA232" t="s">
        <v>492</v>
      </c>
    </row>
    <row r="233" spans="1:27" x14ac:dyDescent="0.25">
      <c r="H233">
        <v>607</v>
      </c>
    </row>
    <row r="234" spans="1:27" x14ac:dyDescent="0.25">
      <c r="A234">
        <v>114</v>
      </c>
      <c r="B234">
        <v>265</v>
      </c>
      <c r="C234" t="s">
        <v>493</v>
      </c>
      <c r="D234" t="s">
        <v>43</v>
      </c>
      <c r="E234" t="s">
        <v>195</v>
      </c>
      <c r="F234" t="s">
        <v>494</v>
      </c>
      <c r="G234" t="str">
        <f>"00185729"</f>
        <v>00185729</v>
      </c>
      <c r="H234" t="s">
        <v>495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30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37</v>
      </c>
      <c r="W234">
        <v>259</v>
      </c>
      <c r="X234">
        <v>0</v>
      </c>
      <c r="Z234">
        <v>0</v>
      </c>
      <c r="AA234" t="s">
        <v>496</v>
      </c>
    </row>
    <row r="235" spans="1:27" x14ac:dyDescent="0.25">
      <c r="H235">
        <v>607</v>
      </c>
    </row>
    <row r="236" spans="1:27" x14ac:dyDescent="0.25">
      <c r="A236">
        <v>115</v>
      </c>
      <c r="B236">
        <v>410</v>
      </c>
      <c r="C236" t="s">
        <v>497</v>
      </c>
      <c r="D236" t="s">
        <v>213</v>
      </c>
      <c r="E236" t="s">
        <v>498</v>
      </c>
      <c r="F236" t="s">
        <v>499</v>
      </c>
      <c r="G236" t="str">
        <f>"00008924"</f>
        <v>00008924</v>
      </c>
      <c r="H236" t="s">
        <v>500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50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Z236">
        <v>0</v>
      </c>
      <c r="AA236" t="s">
        <v>501</v>
      </c>
    </row>
    <row r="237" spans="1:27" x14ac:dyDescent="0.25">
      <c r="H237">
        <v>607</v>
      </c>
    </row>
    <row r="238" spans="1:27" x14ac:dyDescent="0.25">
      <c r="A238">
        <v>116</v>
      </c>
      <c r="B238">
        <v>540</v>
      </c>
      <c r="C238" t="s">
        <v>184</v>
      </c>
      <c r="D238" t="s">
        <v>31</v>
      </c>
      <c r="E238" t="s">
        <v>87</v>
      </c>
      <c r="F238" t="s">
        <v>502</v>
      </c>
      <c r="G238" t="str">
        <f>"200906000580"</f>
        <v>200906000580</v>
      </c>
      <c r="H238" t="s">
        <v>482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50</v>
      </c>
      <c r="O238">
        <v>0</v>
      </c>
      <c r="P238">
        <v>0</v>
      </c>
      <c r="Q238">
        <v>0</v>
      </c>
      <c r="R238">
        <v>0</v>
      </c>
      <c r="S238">
        <v>30</v>
      </c>
      <c r="T238">
        <v>0</v>
      </c>
      <c r="U238">
        <v>0</v>
      </c>
      <c r="V238">
        <v>0</v>
      </c>
      <c r="W238">
        <v>0</v>
      </c>
      <c r="X238">
        <v>0</v>
      </c>
      <c r="Z238">
        <v>0</v>
      </c>
      <c r="AA238" t="s">
        <v>503</v>
      </c>
    </row>
    <row r="239" spans="1:27" x14ac:dyDescent="0.25">
      <c r="H239">
        <v>607</v>
      </c>
    </row>
    <row r="240" spans="1:27" x14ac:dyDescent="0.25">
      <c r="A240">
        <v>117</v>
      </c>
      <c r="B240">
        <v>705</v>
      </c>
      <c r="C240" t="s">
        <v>504</v>
      </c>
      <c r="D240" t="s">
        <v>178</v>
      </c>
      <c r="E240" t="s">
        <v>63</v>
      </c>
      <c r="F240" t="s">
        <v>505</v>
      </c>
      <c r="G240" t="str">
        <f>"200805001018"</f>
        <v>200805001018</v>
      </c>
      <c r="H240" t="s">
        <v>506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45</v>
      </c>
      <c r="W240">
        <v>315</v>
      </c>
      <c r="X240">
        <v>0</v>
      </c>
      <c r="Z240">
        <v>0</v>
      </c>
      <c r="AA240" t="s">
        <v>507</v>
      </c>
    </row>
    <row r="241" spans="1:27" x14ac:dyDescent="0.25">
      <c r="H241">
        <v>607</v>
      </c>
    </row>
    <row r="242" spans="1:27" x14ac:dyDescent="0.25">
      <c r="A242">
        <v>118</v>
      </c>
      <c r="B242">
        <v>656</v>
      </c>
      <c r="C242" t="s">
        <v>508</v>
      </c>
      <c r="D242" t="s">
        <v>163</v>
      </c>
      <c r="E242" t="s">
        <v>18</v>
      </c>
      <c r="F242" t="s">
        <v>509</v>
      </c>
      <c r="G242" t="str">
        <f>"201511039767"</f>
        <v>201511039767</v>
      </c>
      <c r="H242" t="s">
        <v>510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50</v>
      </c>
      <c r="O242">
        <v>50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44</v>
      </c>
      <c r="W242">
        <v>308</v>
      </c>
      <c r="X242">
        <v>0</v>
      </c>
      <c r="Z242">
        <v>0</v>
      </c>
      <c r="AA242" t="s">
        <v>511</v>
      </c>
    </row>
    <row r="243" spans="1:27" x14ac:dyDescent="0.25">
      <c r="H243">
        <v>607</v>
      </c>
    </row>
    <row r="244" spans="1:27" x14ac:dyDescent="0.25">
      <c r="A244">
        <v>119</v>
      </c>
      <c r="B244">
        <v>318</v>
      </c>
      <c r="C244" t="s">
        <v>343</v>
      </c>
      <c r="D244" t="s">
        <v>512</v>
      </c>
      <c r="E244" t="s">
        <v>37</v>
      </c>
      <c r="F244" t="s">
        <v>513</v>
      </c>
      <c r="G244" t="str">
        <f>"201512000030"</f>
        <v>201512000030</v>
      </c>
      <c r="H244" t="s">
        <v>83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37</v>
      </c>
      <c r="W244">
        <v>259</v>
      </c>
      <c r="X244">
        <v>0</v>
      </c>
      <c r="Z244">
        <v>0</v>
      </c>
      <c r="AA244" t="s">
        <v>514</v>
      </c>
    </row>
    <row r="245" spans="1:27" x14ac:dyDescent="0.25">
      <c r="H245" t="s">
        <v>257</v>
      </c>
    </row>
    <row r="246" spans="1:27" x14ac:dyDescent="0.25">
      <c r="A246">
        <v>120</v>
      </c>
      <c r="B246">
        <v>669</v>
      </c>
      <c r="C246" t="s">
        <v>515</v>
      </c>
      <c r="D246" t="s">
        <v>145</v>
      </c>
      <c r="E246" t="s">
        <v>91</v>
      </c>
      <c r="F246" t="s">
        <v>516</v>
      </c>
      <c r="G246" t="str">
        <f>"200812000131"</f>
        <v>200812000131</v>
      </c>
      <c r="H246" t="s">
        <v>517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50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58</v>
      </c>
      <c r="W246">
        <v>406</v>
      </c>
      <c r="X246">
        <v>0</v>
      </c>
      <c r="Z246">
        <v>0</v>
      </c>
      <c r="AA246" t="s">
        <v>518</v>
      </c>
    </row>
    <row r="247" spans="1:27" x14ac:dyDescent="0.25">
      <c r="H247">
        <v>607</v>
      </c>
    </row>
    <row r="248" spans="1:27" x14ac:dyDescent="0.25">
      <c r="A248">
        <v>121</v>
      </c>
      <c r="B248">
        <v>224</v>
      </c>
      <c r="C248" t="s">
        <v>519</v>
      </c>
      <c r="D248" t="s">
        <v>163</v>
      </c>
      <c r="E248" t="s">
        <v>63</v>
      </c>
      <c r="F248" t="s">
        <v>520</v>
      </c>
      <c r="G248" t="str">
        <f>"201401001415"</f>
        <v>201401001415</v>
      </c>
      <c r="H248">
        <v>671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50</v>
      </c>
      <c r="W248">
        <v>350</v>
      </c>
      <c r="X248">
        <v>0</v>
      </c>
      <c r="Z248">
        <v>0</v>
      </c>
      <c r="AA248">
        <v>1091</v>
      </c>
    </row>
    <row r="249" spans="1:27" x14ac:dyDescent="0.25">
      <c r="H249">
        <v>607</v>
      </c>
    </row>
    <row r="250" spans="1:27" x14ac:dyDescent="0.25">
      <c r="A250">
        <v>122</v>
      </c>
      <c r="B250">
        <v>324</v>
      </c>
      <c r="C250" t="s">
        <v>521</v>
      </c>
      <c r="D250" t="s">
        <v>522</v>
      </c>
      <c r="E250" t="s">
        <v>25</v>
      </c>
      <c r="F250" t="s">
        <v>523</v>
      </c>
      <c r="G250" t="str">
        <f>"00187068"</f>
        <v>00187068</v>
      </c>
      <c r="H250" t="s">
        <v>142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52</v>
      </c>
      <c r="W250">
        <v>364</v>
      </c>
      <c r="X250">
        <v>0</v>
      </c>
      <c r="Z250">
        <v>0</v>
      </c>
      <c r="AA250" t="s">
        <v>524</v>
      </c>
    </row>
    <row r="251" spans="1:27" x14ac:dyDescent="0.25">
      <c r="H251">
        <v>607</v>
      </c>
    </row>
    <row r="252" spans="1:27" x14ac:dyDescent="0.25">
      <c r="A252">
        <v>123</v>
      </c>
      <c r="B252">
        <v>276</v>
      </c>
      <c r="C252" t="s">
        <v>525</v>
      </c>
      <c r="D252" t="s">
        <v>444</v>
      </c>
      <c r="E252" t="s">
        <v>72</v>
      </c>
      <c r="F252" t="s">
        <v>526</v>
      </c>
      <c r="G252" t="str">
        <f>"00009053"</f>
        <v>00009053</v>
      </c>
      <c r="H252" t="s">
        <v>527</v>
      </c>
      <c r="I252">
        <v>150</v>
      </c>
      <c r="J252">
        <v>0</v>
      </c>
      <c r="K252">
        <v>0</v>
      </c>
      <c r="L252">
        <v>200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Z252">
        <v>0</v>
      </c>
      <c r="AA252" t="s">
        <v>528</v>
      </c>
    </row>
    <row r="253" spans="1:27" x14ac:dyDescent="0.25">
      <c r="H253">
        <v>607</v>
      </c>
    </row>
    <row r="254" spans="1:27" x14ac:dyDescent="0.25">
      <c r="A254">
        <v>124</v>
      </c>
      <c r="B254">
        <v>467</v>
      </c>
      <c r="C254" t="s">
        <v>529</v>
      </c>
      <c r="D254" t="s">
        <v>48</v>
      </c>
      <c r="E254" t="s">
        <v>63</v>
      </c>
      <c r="F254" t="s">
        <v>530</v>
      </c>
      <c r="G254" t="str">
        <f>"201410001292"</f>
        <v>201410001292</v>
      </c>
      <c r="H254" t="s">
        <v>531</v>
      </c>
      <c r="I254">
        <v>150</v>
      </c>
      <c r="J254">
        <v>0</v>
      </c>
      <c r="K254">
        <v>0</v>
      </c>
      <c r="L254">
        <v>200</v>
      </c>
      <c r="M254">
        <v>0</v>
      </c>
      <c r="N254">
        <v>50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3</v>
      </c>
      <c r="W254">
        <v>21</v>
      </c>
      <c r="X254">
        <v>0</v>
      </c>
      <c r="Z254">
        <v>0</v>
      </c>
      <c r="AA254" t="s">
        <v>532</v>
      </c>
    </row>
    <row r="255" spans="1:27" x14ac:dyDescent="0.25">
      <c r="H255">
        <v>607</v>
      </c>
    </row>
    <row r="256" spans="1:27" x14ac:dyDescent="0.25">
      <c r="A256">
        <v>125</v>
      </c>
      <c r="B256">
        <v>399</v>
      </c>
      <c r="C256" t="s">
        <v>533</v>
      </c>
      <c r="D256" t="s">
        <v>63</v>
      </c>
      <c r="E256" t="s">
        <v>31</v>
      </c>
      <c r="F256" t="s">
        <v>534</v>
      </c>
      <c r="G256" t="str">
        <f>"00112340"</f>
        <v>00112340</v>
      </c>
      <c r="H256" t="s">
        <v>83</v>
      </c>
      <c r="I256">
        <v>0</v>
      </c>
      <c r="J256">
        <v>0</v>
      </c>
      <c r="K256">
        <v>0</v>
      </c>
      <c r="L256">
        <v>200</v>
      </c>
      <c r="M256">
        <v>30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Z256">
        <v>0</v>
      </c>
      <c r="AA256" t="s">
        <v>535</v>
      </c>
    </row>
    <row r="257" spans="1:27" x14ac:dyDescent="0.25">
      <c r="H257">
        <v>607</v>
      </c>
    </row>
    <row r="258" spans="1:27" x14ac:dyDescent="0.25">
      <c r="A258">
        <v>126</v>
      </c>
      <c r="B258">
        <v>79</v>
      </c>
      <c r="C258" t="s">
        <v>536</v>
      </c>
      <c r="D258" t="s">
        <v>163</v>
      </c>
      <c r="E258" t="s">
        <v>91</v>
      </c>
      <c r="F258" t="s">
        <v>537</v>
      </c>
      <c r="G258" t="str">
        <f>"201412006338"</f>
        <v>201412006338</v>
      </c>
      <c r="H258" t="s">
        <v>255</v>
      </c>
      <c r="I258">
        <v>0</v>
      </c>
      <c r="J258">
        <v>0</v>
      </c>
      <c r="K258">
        <v>0</v>
      </c>
      <c r="L258">
        <v>200</v>
      </c>
      <c r="M258">
        <v>0</v>
      </c>
      <c r="N258">
        <v>70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16</v>
      </c>
      <c r="W258">
        <v>112</v>
      </c>
      <c r="X258">
        <v>0</v>
      </c>
      <c r="Z258">
        <v>0</v>
      </c>
      <c r="AA258" t="s">
        <v>538</v>
      </c>
    </row>
    <row r="259" spans="1:27" x14ac:dyDescent="0.25">
      <c r="H259">
        <v>607</v>
      </c>
    </row>
    <row r="260" spans="1:27" x14ac:dyDescent="0.25">
      <c r="A260">
        <v>127</v>
      </c>
      <c r="B260">
        <v>651</v>
      </c>
      <c r="C260" t="s">
        <v>539</v>
      </c>
      <c r="D260" t="s">
        <v>43</v>
      </c>
      <c r="E260" t="s">
        <v>540</v>
      </c>
      <c r="F260" t="s">
        <v>541</v>
      </c>
      <c r="G260" t="str">
        <f>"201402004948"</f>
        <v>201402004948</v>
      </c>
      <c r="H260" t="s">
        <v>527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51</v>
      </c>
      <c r="W260">
        <v>357</v>
      </c>
      <c r="X260">
        <v>0</v>
      </c>
      <c r="Z260">
        <v>0</v>
      </c>
      <c r="AA260" t="s">
        <v>542</v>
      </c>
    </row>
    <row r="261" spans="1:27" x14ac:dyDescent="0.25">
      <c r="H261">
        <v>607</v>
      </c>
    </row>
    <row r="262" spans="1:27" x14ac:dyDescent="0.25">
      <c r="A262">
        <v>128</v>
      </c>
      <c r="B262">
        <v>708</v>
      </c>
      <c r="C262" t="s">
        <v>543</v>
      </c>
      <c r="D262" t="s">
        <v>544</v>
      </c>
      <c r="E262" t="s">
        <v>230</v>
      </c>
      <c r="F262" t="s">
        <v>545</v>
      </c>
      <c r="G262" t="str">
        <f>"00148657"</f>
        <v>00148657</v>
      </c>
      <c r="H262" t="s">
        <v>546</v>
      </c>
      <c r="I262">
        <v>0</v>
      </c>
      <c r="J262">
        <v>0</v>
      </c>
      <c r="K262">
        <v>0</v>
      </c>
      <c r="L262">
        <v>200</v>
      </c>
      <c r="M262">
        <v>0</v>
      </c>
      <c r="N262">
        <v>50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Z262">
        <v>0</v>
      </c>
      <c r="AA262" t="s">
        <v>547</v>
      </c>
    </row>
    <row r="263" spans="1:27" x14ac:dyDescent="0.25">
      <c r="H263">
        <v>607</v>
      </c>
    </row>
    <row r="264" spans="1:27" x14ac:dyDescent="0.25">
      <c r="A264">
        <v>129</v>
      </c>
      <c r="B264">
        <v>446</v>
      </c>
      <c r="C264" t="s">
        <v>548</v>
      </c>
      <c r="D264" t="s">
        <v>549</v>
      </c>
      <c r="E264" t="s">
        <v>63</v>
      </c>
      <c r="F264" t="s">
        <v>550</v>
      </c>
      <c r="G264" t="str">
        <f>"00186253"</f>
        <v>00186253</v>
      </c>
      <c r="H264" t="s">
        <v>321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70</v>
      </c>
      <c r="O264">
        <v>70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21</v>
      </c>
      <c r="W264">
        <v>147</v>
      </c>
      <c r="X264">
        <v>0</v>
      </c>
      <c r="Z264">
        <v>0</v>
      </c>
      <c r="AA264" t="s">
        <v>551</v>
      </c>
    </row>
    <row r="265" spans="1:27" x14ac:dyDescent="0.25">
      <c r="H265">
        <v>607</v>
      </c>
    </row>
    <row r="266" spans="1:27" x14ac:dyDescent="0.25">
      <c r="A266">
        <v>130</v>
      </c>
      <c r="B266">
        <v>88</v>
      </c>
      <c r="C266" t="s">
        <v>552</v>
      </c>
      <c r="D266" t="s">
        <v>68</v>
      </c>
      <c r="E266" t="s">
        <v>553</v>
      </c>
      <c r="F266" t="s">
        <v>554</v>
      </c>
      <c r="G266" t="str">
        <f>"201511034705"</f>
        <v>201511034705</v>
      </c>
      <c r="H266" t="s">
        <v>263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50</v>
      </c>
      <c r="W266">
        <v>350</v>
      </c>
      <c r="X266">
        <v>0</v>
      </c>
      <c r="Z266">
        <v>0</v>
      </c>
      <c r="AA266" t="s">
        <v>555</v>
      </c>
    </row>
    <row r="267" spans="1:27" x14ac:dyDescent="0.25">
      <c r="H267">
        <v>607</v>
      </c>
    </row>
    <row r="268" spans="1:27" x14ac:dyDescent="0.25">
      <c r="A268">
        <v>131</v>
      </c>
      <c r="B268">
        <v>728</v>
      </c>
      <c r="C268" t="s">
        <v>556</v>
      </c>
      <c r="D268" t="s">
        <v>353</v>
      </c>
      <c r="E268" t="s">
        <v>42</v>
      </c>
      <c r="F268" t="s">
        <v>557</v>
      </c>
      <c r="G268" t="str">
        <f>"201511040441"</f>
        <v>201511040441</v>
      </c>
      <c r="H268" t="s">
        <v>558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49</v>
      </c>
      <c r="W268">
        <v>343</v>
      </c>
      <c r="X268">
        <v>0</v>
      </c>
      <c r="Z268">
        <v>0</v>
      </c>
      <c r="AA268" t="s">
        <v>559</v>
      </c>
    </row>
    <row r="269" spans="1:27" x14ac:dyDescent="0.25">
      <c r="H269">
        <v>607</v>
      </c>
    </row>
    <row r="270" spans="1:27" x14ac:dyDescent="0.25">
      <c r="A270">
        <v>132</v>
      </c>
      <c r="B270">
        <v>637</v>
      </c>
      <c r="C270" t="s">
        <v>560</v>
      </c>
      <c r="D270" t="s">
        <v>131</v>
      </c>
      <c r="E270" t="s">
        <v>87</v>
      </c>
      <c r="F270" t="s">
        <v>561</v>
      </c>
      <c r="G270" t="str">
        <f>"00194739"</f>
        <v>00194739</v>
      </c>
      <c r="H270" t="s">
        <v>562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48</v>
      </c>
      <c r="W270">
        <v>336</v>
      </c>
      <c r="X270">
        <v>0</v>
      </c>
      <c r="Z270">
        <v>0</v>
      </c>
      <c r="AA270" t="s">
        <v>563</v>
      </c>
    </row>
    <row r="271" spans="1:27" x14ac:dyDescent="0.25">
      <c r="H271" t="s">
        <v>257</v>
      </c>
    </row>
    <row r="272" spans="1:27" x14ac:dyDescent="0.25">
      <c r="A272">
        <v>133</v>
      </c>
      <c r="B272">
        <v>547</v>
      </c>
      <c r="C272" t="s">
        <v>564</v>
      </c>
      <c r="D272" t="s">
        <v>37</v>
      </c>
      <c r="E272" t="s">
        <v>87</v>
      </c>
      <c r="F272" t="s">
        <v>565</v>
      </c>
      <c r="G272" t="str">
        <f>"201402012010"</f>
        <v>201402012010</v>
      </c>
      <c r="H272" t="s">
        <v>566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70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19</v>
      </c>
      <c r="W272">
        <v>133</v>
      </c>
      <c r="X272">
        <v>0</v>
      </c>
      <c r="Z272">
        <v>0</v>
      </c>
      <c r="AA272" t="s">
        <v>567</v>
      </c>
    </row>
    <row r="273" spans="1:27" x14ac:dyDescent="0.25">
      <c r="H273">
        <v>607</v>
      </c>
    </row>
    <row r="274" spans="1:27" x14ac:dyDescent="0.25">
      <c r="A274">
        <v>134</v>
      </c>
      <c r="B274">
        <v>323</v>
      </c>
      <c r="C274" t="s">
        <v>568</v>
      </c>
      <c r="D274" t="s">
        <v>444</v>
      </c>
      <c r="E274" t="s">
        <v>63</v>
      </c>
      <c r="F274" t="s">
        <v>569</v>
      </c>
      <c r="G274" t="str">
        <f>"201402011212"</f>
        <v>201402011212</v>
      </c>
      <c r="H274" t="s">
        <v>570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28</v>
      </c>
      <c r="W274">
        <v>196</v>
      </c>
      <c r="X274">
        <v>0</v>
      </c>
      <c r="Z274">
        <v>0</v>
      </c>
      <c r="AA274" t="s">
        <v>571</v>
      </c>
    </row>
    <row r="275" spans="1:27" x14ac:dyDescent="0.25">
      <c r="H275">
        <v>607</v>
      </c>
    </row>
    <row r="276" spans="1:27" x14ac:dyDescent="0.25">
      <c r="A276">
        <v>135</v>
      </c>
      <c r="B276">
        <v>417</v>
      </c>
      <c r="C276" t="s">
        <v>572</v>
      </c>
      <c r="D276" t="s">
        <v>25</v>
      </c>
      <c r="E276" t="s">
        <v>63</v>
      </c>
      <c r="F276" t="s">
        <v>573</v>
      </c>
      <c r="G276" t="str">
        <f>"00105636"</f>
        <v>00105636</v>
      </c>
      <c r="H276" t="s">
        <v>574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47</v>
      </c>
      <c r="W276">
        <v>329</v>
      </c>
      <c r="X276">
        <v>0</v>
      </c>
      <c r="Z276">
        <v>0</v>
      </c>
      <c r="AA276" t="s">
        <v>575</v>
      </c>
    </row>
    <row r="277" spans="1:27" x14ac:dyDescent="0.25">
      <c r="H277">
        <v>607</v>
      </c>
    </row>
    <row r="278" spans="1:27" x14ac:dyDescent="0.25">
      <c r="A278">
        <v>136</v>
      </c>
      <c r="B278">
        <v>17</v>
      </c>
      <c r="C278" t="s">
        <v>576</v>
      </c>
      <c r="D278" t="s">
        <v>87</v>
      </c>
      <c r="E278" t="s">
        <v>216</v>
      </c>
      <c r="F278" t="s">
        <v>577</v>
      </c>
      <c r="G278" t="str">
        <f>"00017329"</f>
        <v>00017329</v>
      </c>
      <c r="H278" t="s">
        <v>578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70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45</v>
      </c>
      <c r="W278">
        <v>315</v>
      </c>
      <c r="X278">
        <v>0</v>
      </c>
      <c r="Z278">
        <v>0</v>
      </c>
      <c r="AA278" t="s">
        <v>579</v>
      </c>
    </row>
    <row r="279" spans="1:27" x14ac:dyDescent="0.25">
      <c r="H279">
        <v>607</v>
      </c>
    </row>
    <row r="280" spans="1:27" x14ac:dyDescent="0.25">
      <c r="A280">
        <v>137</v>
      </c>
      <c r="B280">
        <v>330</v>
      </c>
      <c r="C280" t="s">
        <v>580</v>
      </c>
      <c r="D280" t="s">
        <v>68</v>
      </c>
      <c r="E280" t="s">
        <v>58</v>
      </c>
      <c r="F280" t="s">
        <v>581</v>
      </c>
      <c r="G280" t="str">
        <f>"200801010671"</f>
        <v>200801010671</v>
      </c>
      <c r="H280" t="s">
        <v>582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43</v>
      </c>
      <c r="W280">
        <v>301</v>
      </c>
      <c r="X280">
        <v>0</v>
      </c>
      <c r="Z280">
        <v>0</v>
      </c>
      <c r="AA280" t="s">
        <v>583</v>
      </c>
    </row>
    <row r="281" spans="1:27" x14ac:dyDescent="0.25">
      <c r="H281">
        <v>607</v>
      </c>
    </row>
    <row r="282" spans="1:27" x14ac:dyDescent="0.25">
      <c r="A282">
        <v>138</v>
      </c>
      <c r="B282">
        <v>418</v>
      </c>
      <c r="C282" t="s">
        <v>584</v>
      </c>
      <c r="D282" t="s">
        <v>25</v>
      </c>
      <c r="E282" t="s">
        <v>91</v>
      </c>
      <c r="F282" t="s">
        <v>585</v>
      </c>
      <c r="G282" t="str">
        <f>"00012486"</f>
        <v>00012486</v>
      </c>
      <c r="H282" t="s">
        <v>586</v>
      </c>
      <c r="I282">
        <v>0</v>
      </c>
      <c r="J282">
        <v>0</v>
      </c>
      <c r="K282">
        <v>0</v>
      </c>
      <c r="L282">
        <v>200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2</v>
      </c>
      <c r="W282">
        <v>14</v>
      </c>
      <c r="X282">
        <v>0</v>
      </c>
      <c r="Z282">
        <v>0</v>
      </c>
      <c r="AA282" t="s">
        <v>587</v>
      </c>
    </row>
    <row r="283" spans="1:27" x14ac:dyDescent="0.25">
      <c r="H283">
        <v>607</v>
      </c>
    </row>
    <row r="284" spans="1:27" x14ac:dyDescent="0.25">
      <c r="A284">
        <v>139</v>
      </c>
      <c r="B284">
        <v>172</v>
      </c>
      <c r="C284" t="s">
        <v>588</v>
      </c>
      <c r="D284" t="s">
        <v>212</v>
      </c>
      <c r="E284" t="s">
        <v>589</v>
      </c>
      <c r="F284" t="s">
        <v>590</v>
      </c>
      <c r="G284" t="str">
        <f>"201402003078"</f>
        <v>201402003078</v>
      </c>
      <c r="H284" t="s">
        <v>245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42</v>
      </c>
      <c r="W284">
        <v>294</v>
      </c>
      <c r="X284">
        <v>0</v>
      </c>
      <c r="Z284">
        <v>0</v>
      </c>
      <c r="AA284" t="s">
        <v>591</v>
      </c>
    </row>
    <row r="285" spans="1:27" x14ac:dyDescent="0.25">
      <c r="H285">
        <v>607</v>
      </c>
    </row>
    <row r="286" spans="1:27" x14ac:dyDescent="0.25">
      <c r="A286">
        <v>140</v>
      </c>
      <c r="B286">
        <v>336</v>
      </c>
      <c r="C286" t="s">
        <v>592</v>
      </c>
      <c r="D286" t="s">
        <v>593</v>
      </c>
      <c r="E286" t="s">
        <v>19</v>
      </c>
      <c r="F286" t="s">
        <v>594</v>
      </c>
      <c r="G286" t="str">
        <f>"00191442"</f>
        <v>00191442</v>
      </c>
      <c r="H286" t="s">
        <v>165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36</v>
      </c>
      <c r="W286">
        <v>252</v>
      </c>
      <c r="X286">
        <v>0</v>
      </c>
      <c r="Z286">
        <v>0</v>
      </c>
      <c r="AA286" t="s">
        <v>595</v>
      </c>
    </row>
    <row r="287" spans="1:27" x14ac:dyDescent="0.25">
      <c r="H287">
        <v>607</v>
      </c>
    </row>
    <row r="288" spans="1:27" x14ac:dyDescent="0.25">
      <c r="A288">
        <v>141</v>
      </c>
      <c r="B288">
        <v>533</v>
      </c>
      <c r="C288" t="s">
        <v>596</v>
      </c>
      <c r="D288" t="s">
        <v>25</v>
      </c>
      <c r="E288" t="s">
        <v>42</v>
      </c>
      <c r="F288" t="s">
        <v>597</v>
      </c>
      <c r="G288" t="str">
        <f>"201406004237"</f>
        <v>201406004237</v>
      </c>
      <c r="H288" t="s">
        <v>598</v>
      </c>
      <c r="I288">
        <v>0</v>
      </c>
      <c r="J288">
        <v>0</v>
      </c>
      <c r="K288">
        <v>0</v>
      </c>
      <c r="L288">
        <v>200</v>
      </c>
      <c r="M288">
        <v>0</v>
      </c>
      <c r="N288">
        <v>70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10</v>
      </c>
      <c r="W288">
        <v>70</v>
      </c>
      <c r="X288">
        <v>0</v>
      </c>
      <c r="Z288">
        <v>0</v>
      </c>
      <c r="AA288" t="s">
        <v>599</v>
      </c>
    </row>
    <row r="289" spans="1:27" x14ac:dyDescent="0.25">
      <c r="H289">
        <v>607</v>
      </c>
    </row>
    <row r="290" spans="1:27" x14ac:dyDescent="0.25">
      <c r="A290">
        <v>142</v>
      </c>
      <c r="B290">
        <v>369</v>
      </c>
      <c r="C290" t="s">
        <v>600</v>
      </c>
      <c r="D290" t="s">
        <v>601</v>
      </c>
      <c r="E290" t="s">
        <v>31</v>
      </c>
      <c r="F290" t="s">
        <v>602</v>
      </c>
      <c r="G290" t="str">
        <f>"00155492"</f>
        <v>00155492</v>
      </c>
      <c r="H290">
        <v>792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30</v>
      </c>
      <c r="O290">
        <v>0</v>
      </c>
      <c r="P290">
        <v>0</v>
      </c>
      <c r="Q290">
        <v>30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Z290">
        <v>0</v>
      </c>
      <c r="AA290">
        <v>1002</v>
      </c>
    </row>
    <row r="291" spans="1:27" x14ac:dyDescent="0.25">
      <c r="H291">
        <v>607</v>
      </c>
    </row>
    <row r="292" spans="1:27" x14ac:dyDescent="0.25">
      <c r="A292">
        <v>143</v>
      </c>
      <c r="B292">
        <v>42</v>
      </c>
      <c r="C292" t="s">
        <v>603</v>
      </c>
      <c r="D292" t="s">
        <v>43</v>
      </c>
      <c r="E292" t="s">
        <v>604</v>
      </c>
      <c r="F292" t="s">
        <v>605</v>
      </c>
      <c r="G292" t="str">
        <f>"201412005367"</f>
        <v>201412005367</v>
      </c>
      <c r="H292">
        <v>682</v>
      </c>
      <c r="I292">
        <v>0</v>
      </c>
      <c r="J292">
        <v>0</v>
      </c>
      <c r="K292">
        <v>0</v>
      </c>
      <c r="L292">
        <v>200</v>
      </c>
      <c r="M292">
        <v>0</v>
      </c>
      <c r="N292">
        <v>70</v>
      </c>
      <c r="O292">
        <v>0</v>
      </c>
      <c r="P292">
        <v>50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Z292">
        <v>0</v>
      </c>
      <c r="AA292">
        <v>1002</v>
      </c>
    </row>
    <row r="293" spans="1:27" x14ac:dyDescent="0.25">
      <c r="H293">
        <v>607</v>
      </c>
    </row>
    <row r="294" spans="1:27" x14ac:dyDescent="0.25">
      <c r="A294">
        <v>144</v>
      </c>
      <c r="B294">
        <v>596</v>
      </c>
      <c r="C294" t="s">
        <v>606</v>
      </c>
      <c r="D294" t="s">
        <v>348</v>
      </c>
      <c r="E294" t="s">
        <v>87</v>
      </c>
      <c r="F294" t="s">
        <v>607</v>
      </c>
      <c r="G294" t="str">
        <f>"00182851"</f>
        <v>00182851</v>
      </c>
      <c r="H294">
        <v>704</v>
      </c>
      <c r="I294">
        <v>0</v>
      </c>
      <c r="J294">
        <v>0</v>
      </c>
      <c r="K294">
        <v>0</v>
      </c>
      <c r="L294">
        <v>200</v>
      </c>
      <c r="M294">
        <v>0</v>
      </c>
      <c r="N294">
        <v>30</v>
      </c>
      <c r="O294">
        <v>30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5</v>
      </c>
      <c r="W294">
        <v>35</v>
      </c>
      <c r="X294">
        <v>0</v>
      </c>
      <c r="Z294">
        <v>0</v>
      </c>
      <c r="AA294">
        <v>999</v>
      </c>
    </row>
    <row r="295" spans="1:27" x14ac:dyDescent="0.25">
      <c r="H295">
        <v>607</v>
      </c>
    </row>
    <row r="296" spans="1:27" x14ac:dyDescent="0.25">
      <c r="A296">
        <v>145</v>
      </c>
      <c r="B296">
        <v>59</v>
      </c>
      <c r="C296" t="s">
        <v>608</v>
      </c>
      <c r="D296" t="s">
        <v>24</v>
      </c>
      <c r="E296" t="s">
        <v>42</v>
      </c>
      <c r="F296" t="s">
        <v>609</v>
      </c>
      <c r="G296" t="str">
        <f>"201406010183"</f>
        <v>201406010183</v>
      </c>
      <c r="H296" t="s">
        <v>272</v>
      </c>
      <c r="I296">
        <v>0</v>
      </c>
      <c r="J296">
        <v>0</v>
      </c>
      <c r="K296">
        <v>0</v>
      </c>
      <c r="L296">
        <v>200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Z296">
        <v>0</v>
      </c>
      <c r="AA296" t="s">
        <v>610</v>
      </c>
    </row>
    <row r="297" spans="1:27" x14ac:dyDescent="0.25">
      <c r="H297">
        <v>607</v>
      </c>
    </row>
    <row r="298" spans="1:27" x14ac:dyDescent="0.25">
      <c r="A298">
        <v>146</v>
      </c>
      <c r="B298">
        <v>212</v>
      </c>
      <c r="C298" t="s">
        <v>611</v>
      </c>
      <c r="D298" t="s">
        <v>97</v>
      </c>
      <c r="E298" t="s">
        <v>31</v>
      </c>
      <c r="F298" t="s">
        <v>612</v>
      </c>
      <c r="G298" t="str">
        <f>"00010379"</f>
        <v>00010379</v>
      </c>
      <c r="H298" t="s">
        <v>197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70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35</v>
      </c>
      <c r="W298">
        <v>245</v>
      </c>
      <c r="X298">
        <v>0</v>
      </c>
      <c r="Z298">
        <v>0</v>
      </c>
      <c r="AA298" t="s">
        <v>613</v>
      </c>
    </row>
    <row r="299" spans="1:27" x14ac:dyDescent="0.25">
      <c r="H299">
        <v>607</v>
      </c>
    </row>
    <row r="300" spans="1:27" x14ac:dyDescent="0.25">
      <c r="A300">
        <v>147</v>
      </c>
      <c r="B300">
        <v>300</v>
      </c>
      <c r="C300" t="s">
        <v>614</v>
      </c>
      <c r="D300" t="s">
        <v>43</v>
      </c>
      <c r="E300" t="s">
        <v>91</v>
      </c>
      <c r="F300" t="s">
        <v>615</v>
      </c>
      <c r="G300" t="str">
        <f>"200802001485"</f>
        <v>200802001485</v>
      </c>
      <c r="H300" t="s">
        <v>616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30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19</v>
      </c>
      <c r="W300">
        <v>133</v>
      </c>
      <c r="X300">
        <v>0</v>
      </c>
      <c r="Z300">
        <v>0</v>
      </c>
      <c r="AA300" t="s">
        <v>617</v>
      </c>
    </row>
    <row r="301" spans="1:27" x14ac:dyDescent="0.25">
      <c r="H301">
        <v>607</v>
      </c>
    </row>
    <row r="302" spans="1:27" x14ac:dyDescent="0.25">
      <c r="A302">
        <v>148</v>
      </c>
      <c r="B302">
        <v>133</v>
      </c>
      <c r="C302" t="s">
        <v>618</v>
      </c>
      <c r="D302" t="s">
        <v>619</v>
      </c>
      <c r="E302" t="s">
        <v>15</v>
      </c>
      <c r="F302" t="s">
        <v>620</v>
      </c>
      <c r="G302" t="str">
        <f>"201406009045"</f>
        <v>201406009045</v>
      </c>
      <c r="H302" t="s">
        <v>373</v>
      </c>
      <c r="I302">
        <v>0</v>
      </c>
      <c r="J302">
        <v>0</v>
      </c>
      <c r="K302">
        <v>0</v>
      </c>
      <c r="L302">
        <v>200</v>
      </c>
      <c r="M302">
        <v>0</v>
      </c>
      <c r="N302">
        <v>50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Z302">
        <v>0</v>
      </c>
      <c r="AA302" t="s">
        <v>621</v>
      </c>
    </row>
    <row r="303" spans="1:27" x14ac:dyDescent="0.25">
      <c r="H303">
        <v>607</v>
      </c>
    </row>
    <row r="304" spans="1:27" x14ac:dyDescent="0.25">
      <c r="A304">
        <v>149</v>
      </c>
      <c r="B304">
        <v>551</v>
      </c>
      <c r="C304" t="s">
        <v>622</v>
      </c>
      <c r="D304" t="s">
        <v>623</v>
      </c>
      <c r="E304" t="s">
        <v>140</v>
      </c>
      <c r="F304" t="s">
        <v>624</v>
      </c>
      <c r="G304" t="str">
        <f>"00176975"</f>
        <v>00176975</v>
      </c>
      <c r="H304" t="s">
        <v>625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50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30</v>
      </c>
      <c r="W304">
        <v>210</v>
      </c>
      <c r="X304">
        <v>0</v>
      </c>
      <c r="Z304">
        <v>0</v>
      </c>
      <c r="AA304" t="s">
        <v>626</v>
      </c>
    </row>
    <row r="305" spans="1:27" x14ac:dyDescent="0.25">
      <c r="H305">
        <v>607</v>
      </c>
    </row>
    <row r="306" spans="1:27" x14ac:dyDescent="0.25">
      <c r="A306">
        <v>150</v>
      </c>
      <c r="B306">
        <v>449</v>
      </c>
      <c r="C306" t="s">
        <v>627</v>
      </c>
      <c r="D306" t="s">
        <v>212</v>
      </c>
      <c r="E306" t="s">
        <v>43</v>
      </c>
      <c r="F306" t="s">
        <v>628</v>
      </c>
      <c r="G306" t="str">
        <f>"00011782"</f>
        <v>00011782</v>
      </c>
      <c r="H306" t="s">
        <v>629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30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1</v>
      </c>
      <c r="W306">
        <v>7</v>
      </c>
      <c r="X306">
        <v>0</v>
      </c>
      <c r="Z306">
        <v>0</v>
      </c>
      <c r="AA306" t="s">
        <v>630</v>
      </c>
    </row>
    <row r="307" spans="1:27" x14ac:dyDescent="0.25">
      <c r="H307">
        <v>607</v>
      </c>
    </row>
    <row r="308" spans="1:27" x14ac:dyDescent="0.25">
      <c r="A308">
        <v>151</v>
      </c>
      <c r="B308">
        <v>155</v>
      </c>
      <c r="C308" t="s">
        <v>631</v>
      </c>
      <c r="D308" t="s">
        <v>114</v>
      </c>
      <c r="E308" t="s">
        <v>25</v>
      </c>
      <c r="F308" t="s">
        <v>632</v>
      </c>
      <c r="G308" t="str">
        <f>"00111928"</f>
        <v>00111928</v>
      </c>
      <c r="H308" t="s">
        <v>398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48</v>
      </c>
      <c r="W308">
        <v>336</v>
      </c>
      <c r="X308">
        <v>0</v>
      </c>
      <c r="Z308">
        <v>0</v>
      </c>
      <c r="AA308" t="s">
        <v>630</v>
      </c>
    </row>
    <row r="309" spans="1:27" x14ac:dyDescent="0.25">
      <c r="H309">
        <v>607</v>
      </c>
    </row>
    <row r="310" spans="1:27" x14ac:dyDescent="0.25">
      <c r="A310">
        <v>152</v>
      </c>
      <c r="B310">
        <v>488</v>
      </c>
      <c r="C310" t="s">
        <v>633</v>
      </c>
      <c r="D310" t="s">
        <v>353</v>
      </c>
      <c r="E310" t="s">
        <v>43</v>
      </c>
      <c r="F310" t="s">
        <v>634</v>
      </c>
      <c r="G310" t="str">
        <f>"201409006026"</f>
        <v>201409006026</v>
      </c>
      <c r="H310">
        <v>737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30</v>
      </c>
      <c r="W310">
        <v>210</v>
      </c>
      <c r="X310">
        <v>0</v>
      </c>
      <c r="Z310">
        <v>0</v>
      </c>
      <c r="AA310">
        <v>977</v>
      </c>
    </row>
    <row r="311" spans="1:27" x14ac:dyDescent="0.25">
      <c r="H311">
        <v>607</v>
      </c>
    </row>
    <row r="312" spans="1:27" x14ac:dyDescent="0.25">
      <c r="A312">
        <v>153</v>
      </c>
      <c r="B312">
        <v>124</v>
      </c>
      <c r="C312" t="s">
        <v>635</v>
      </c>
      <c r="D312" t="s">
        <v>353</v>
      </c>
      <c r="E312" t="s">
        <v>37</v>
      </c>
      <c r="F312" t="s">
        <v>636</v>
      </c>
      <c r="G312" t="str">
        <f>"201409001180"</f>
        <v>201409001180</v>
      </c>
      <c r="H312" t="s">
        <v>637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33</v>
      </c>
      <c r="W312">
        <v>231</v>
      </c>
      <c r="X312">
        <v>0</v>
      </c>
      <c r="Z312">
        <v>0</v>
      </c>
      <c r="AA312" t="s">
        <v>638</v>
      </c>
    </row>
    <row r="313" spans="1:27" x14ac:dyDescent="0.25">
      <c r="H313">
        <v>607</v>
      </c>
    </row>
    <row r="314" spans="1:27" x14ac:dyDescent="0.25">
      <c r="A314">
        <v>154</v>
      </c>
      <c r="B314">
        <v>192</v>
      </c>
      <c r="C314" t="s">
        <v>639</v>
      </c>
      <c r="D314" t="s">
        <v>640</v>
      </c>
      <c r="E314" t="s">
        <v>37</v>
      </c>
      <c r="F314" t="s">
        <v>641</v>
      </c>
      <c r="G314" t="str">
        <f>"201511023534"</f>
        <v>201511023534</v>
      </c>
      <c r="H314">
        <v>792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26</v>
      </c>
      <c r="W314">
        <v>182</v>
      </c>
      <c r="X314">
        <v>0</v>
      </c>
      <c r="Z314">
        <v>0</v>
      </c>
      <c r="AA314">
        <v>974</v>
      </c>
    </row>
    <row r="315" spans="1:27" x14ac:dyDescent="0.25">
      <c r="H315">
        <v>607</v>
      </c>
    </row>
    <row r="316" spans="1:27" x14ac:dyDescent="0.25">
      <c r="A316">
        <v>155</v>
      </c>
      <c r="B316">
        <v>692</v>
      </c>
      <c r="C316" t="s">
        <v>642</v>
      </c>
      <c r="D316" t="s">
        <v>19</v>
      </c>
      <c r="E316" t="s">
        <v>131</v>
      </c>
      <c r="F316" t="s">
        <v>643</v>
      </c>
      <c r="G316" t="str">
        <f>"201603000561"</f>
        <v>201603000561</v>
      </c>
      <c r="H316" t="s">
        <v>644</v>
      </c>
      <c r="I316">
        <v>0</v>
      </c>
      <c r="J316">
        <v>0</v>
      </c>
      <c r="K316">
        <v>0</v>
      </c>
      <c r="L316">
        <v>200</v>
      </c>
      <c r="M316">
        <v>0</v>
      </c>
      <c r="N316">
        <v>30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9</v>
      </c>
      <c r="W316">
        <v>63</v>
      </c>
      <c r="X316">
        <v>0</v>
      </c>
      <c r="Z316">
        <v>0</v>
      </c>
      <c r="AA316" t="s">
        <v>645</v>
      </c>
    </row>
    <row r="317" spans="1:27" x14ac:dyDescent="0.25">
      <c r="H317">
        <v>607</v>
      </c>
    </row>
    <row r="318" spans="1:27" x14ac:dyDescent="0.25">
      <c r="A318">
        <v>156</v>
      </c>
      <c r="B318">
        <v>53</v>
      </c>
      <c r="C318" t="s">
        <v>646</v>
      </c>
      <c r="D318" t="s">
        <v>63</v>
      </c>
      <c r="E318" t="s">
        <v>37</v>
      </c>
      <c r="F318" t="s">
        <v>647</v>
      </c>
      <c r="G318" t="str">
        <f>"201406011978"</f>
        <v>201406011978</v>
      </c>
      <c r="H318" t="s">
        <v>150</v>
      </c>
      <c r="I318">
        <v>0</v>
      </c>
      <c r="J318">
        <v>0</v>
      </c>
      <c r="K318">
        <v>0</v>
      </c>
      <c r="L318">
        <v>200</v>
      </c>
      <c r="M318">
        <v>0</v>
      </c>
      <c r="N318">
        <v>70</v>
      </c>
      <c r="O318">
        <v>30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Z318">
        <v>0</v>
      </c>
      <c r="AA318" t="s">
        <v>648</v>
      </c>
    </row>
    <row r="319" spans="1:27" x14ac:dyDescent="0.25">
      <c r="H319">
        <v>607</v>
      </c>
    </row>
    <row r="320" spans="1:27" x14ac:dyDescent="0.25">
      <c r="A320">
        <v>157</v>
      </c>
      <c r="B320">
        <v>500</v>
      </c>
      <c r="C320" t="s">
        <v>649</v>
      </c>
      <c r="D320" t="s">
        <v>48</v>
      </c>
      <c r="E320" t="s">
        <v>31</v>
      </c>
      <c r="F320" t="s">
        <v>650</v>
      </c>
      <c r="G320" t="str">
        <f>"00012217"</f>
        <v>00012217</v>
      </c>
      <c r="H320" t="s">
        <v>651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30</v>
      </c>
      <c r="W320">
        <v>210</v>
      </c>
      <c r="X320">
        <v>0</v>
      </c>
      <c r="Z320">
        <v>0</v>
      </c>
      <c r="AA320" t="s">
        <v>652</v>
      </c>
    </row>
    <row r="321" spans="1:27" x14ac:dyDescent="0.25">
      <c r="H321">
        <v>607</v>
      </c>
    </row>
    <row r="322" spans="1:27" x14ac:dyDescent="0.25">
      <c r="A322">
        <v>158</v>
      </c>
      <c r="B322">
        <v>493</v>
      </c>
      <c r="C322" t="s">
        <v>653</v>
      </c>
      <c r="D322" t="s">
        <v>604</v>
      </c>
      <c r="E322" t="s">
        <v>36</v>
      </c>
      <c r="F322" t="s">
        <v>654</v>
      </c>
      <c r="G322" t="str">
        <f>"00107459"</f>
        <v>00107459</v>
      </c>
      <c r="H322" t="s">
        <v>209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30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25</v>
      </c>
      <c r="W322">
        <v>175</v>
      </c>
      <c r="X322">
        <v>0</v>
      </c>
      <c r="Z322">
        <v>0</v>
      </c>
      <c r="AA322" t="s">
        <v>655</v>
      </c>
    </row>
    <row r="323" spans="1:27" x14ac:dyDescent="0.25">
      <c r="H323">
        <v>607</v>
      </c>
    </row>
    <row r="324" spans="1:27" x14ac:dyDescent="0.25">
      <c r="A324">
        <v>159</v>
      </c>
      <c r="B324">
        <v>667</v>
      </c>
      <c r="C324" t="s">
        <v>656</v>
      </c>
      <c r="D324" t="s">
        <v>163</v>
      </c>
      <c r="E324" t="s">
        <v>63</v>
      </c>
      <c r="F324" t="s">
        <v>657</v>
      </c>
      <c r="G324" t="str">
        <f>"201412006132"</f>
        <v>201412006132</v>
      </c>
      <c r="H324" t="s">
        <v>658</v>
      </c>
      <c r="I324">
        <v>0</v>
      </c>
      <c r="J324">
        <v>0</v>
      </c>
      <c r="K324">
        <v>0</v>
      </c>
      <c r="L324">
        <v>200</v>
      </c>
      <c r="M324">
        <v>0</v>
      </c>
      <c r="N324">
        <v>50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Z324">
        <v>0</v>
      </c>
      <c r="AA324" t="s">
        <v>659</v>
      </c>
    </row>
    <row r="325" spans="1:27" x14ac:dyDescent="0.25">
      <c r="H325">
        <v>607</v>
      </c>
    </row>
    <row r="326" spans="1:27" x14ac:dyDescent="0.25">
      <c r="A326">
        <v>160</v>
      </c>
      <c r="B326">
        <v>186</v>
      </c>
      <c r="C326" t="s">
        <v>660</v>
      </c>
      <c r="D326" t="s">
        <v>80</v>
      </c>
      <c r="E326" t="s">
        <v>87</v>
      </c>
      <c r="F326" t="s">
        <v>661</v>
      </c>
      <c r="G326" t="str">
        <f>"201604004885"</f>
        <v>201604004885</v>
      </c>
      <c r="H326" t="s">
        <v>202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70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Z326">
        <v>0</v>
      </c>
      <c r="AA326" t="s">
        <v>662</v>
      </c>
    </row>
    <row r="327" spans="1:27" x14ac:dyDescent="0.25">
      <c r="H327">
        <v>607</v>
      </c>
    </row>
    <row r="328" spans="1:27" x14ac:dyDescent="0.25">
      <c r="A328">
        <v>161</v>
      </c>
      <c r="B328">
        <v>117</v>
      </c>
      <c r="C328" t="s">
        <v>663</v>
      </c>
      <c r="D328" t="s">
        <v>148</v>
      </c>
      <c r="E328" t="s">
        <v>72</v>
      </c>
      <c r="F328" t="s">
        <v>664</v>
      </c>
      <c r="G328" t="str">
        <f>"201604000277"</f>
        <v>201604000277</v>
      </c>
      <c r="H328" t="s">
        <v>665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23</v>
      </c>
      <c r="W328">
        <v>161</v>
      </c>
      <c r="X328">
        <v>0</v>
      </c>
      <c r="Z328">
        <v>0</v>
      </c>
      <c r="AA328" t="s">
        <v>666</v>
      </c>
    </row>
    <row r="329" spans="1:27" x14ac:dyDescent="0.25">
      <c r="H329">
        <v>607</v>
      </c>
    </row>
    <row r="330" spans="1:27" x14ac:dyDescent="0.25">
      <c r="A330">
        <v>162</v>
      </c>
      <c r="B330">
        <v>678</v>
      </c>
      <c r="C330" t="s">
        <v>667</v>
      </c>
      <c r="D330" t="s">
        <v>668</v>
      </c>
      <c r="E330" t="s">
        <v>43</v>
      </c>
      <c r="F330" t="s">
        <v>669</v>
      </c>
      <c r="G330" t="str">
        <f>"00008861"</f>
        <v>00008861</v>
      </c>
      <c r="H330" t="s">
        <v>133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50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6</v>
      </c>
      <c r="W330">
        <v>42</v>
      </c>
      <c r="X330">
        <v>0</v>
      </c>
      <c r="Z330">
        <v>0</v>
      </c>
      <c r="AA330" t="s">
        <v>670</v>
      </c>
    </row>
    <row r="331" spans="1:27" x14ac:dyDescent="0.25">
      <c r="H331">
        <v>607</v>
      </c>
    </row>
    <row r="332" spans="1:27" x14ac:dyDescent="0.25">
      <c r="A332">
        <v>163</v>
      </c>
      <c r="B332">
        <v>676</v>
      </c>
      <c r="C332" t="s">
        <v>576</v>
      </c>
      <c r="D332" t="s">
        <v>87</v>
      </c>
      <c r="E332" t="s">
        <v>63</v>
      </c>
      <c r="F332" t="s">
        <v>671</v>
      </c>
      <c r="G332" t="str">
        <f>"201405000967"</f>
        <v>201405000967</v>
      </c>
      <c r="H332" t="s">
        <v>672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5</v>
      </c>
      <c r="W332">
        <v>35</v>
      </c>
      <c r="X332">
        <v>0</v>
      </c>
      <c r="Z332">
        <v>0</v>
      </c>
      <c r="AA332" t="s">
        <v>673</v>
      </c>
    </row>
    <row r="333" spans="1:27" x14ac:dyDescent="0.25">
      <c r="H333">
        <v>607</v>
      </c>
    </row>
    <row r="334" spans="1:27" x14ac:dyDescent="0.25">
      <c r="A334">
        <v>164</v>
      </c>
      <c r="B334">
        <v>647</v>
      </c>
      <c r="C334" t="s">
        <v>674</v>
      </c>
      <c r="D334" t="s">
        <v>31</v>
      </c>
      <c r="E334" t="s">
        <v>18</v>
      </c>
      <c r="F334" t="s">
        <v>675</v>
      </c>
      <c r="G334" t="str">
        <f>"201409003110"</f>
        <v>201409003110</v>
      </c>
      <c r="H334" t="s">
        <v>676</v>
      </c>
      <c r="I334">
        <v>150</v>
      </c>
      <c r="J334">
        <v>0</v>
      </c>
      <c r="K334">
        <v>0</v>
      </c>
      <c r="L334">
        <v>0</v>
      </c>
      <c r="M334">
        <v>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6</v>
      </c>
      <c r="W334">
        <v>42</v>
      </c>
      <c r="X334">
        <v>0</v>
      </c>
      <c r="Z334">
        <v>0</v>
      </c>
      <c r="AA334" t="s">
        <v>677</v>
      </c>
    </row>
    <row r="335" spans="1:27" x14ac:dyDescent="0.25">
      <c r="H335" t="s">
        <v>678</v>
      </c>
    </row>
    <row r="336" spans="1:27" x14ac:dyDescent="0.25">
      <c r="A336">
        <v>165</v>
      </c>
      <c r="B336">
        <v>81</v>
      </c>
      <c r="C336" t="s">
        <v>679</v>
      </c>
      <c r="D336" t="s">
        <v>230</v>
      </c>
      <c r="E336" t="s">
        <v>75</v>
      </c>
      <c r="F336" t="s">
        <v>680</v>
      </c>
      <c r="G336" t="str">
        <f>"00108037"</f>
        <v>00108037</v>
      </c>
      <c r="H336" t="s">
        <v>681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30</v>
      </c>
      <c r="O336">
        <v>30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20</v>
      </c>
      <c r="W336">
        <v>140</v>
      </c>
      <c r="X336">
        <v>0</v>
      </c>
      <c r="Z336">
        <v>0</v>
      </c>
      <c r="AA336" t="s">
        <v>682</v>
      </c>
    </row>
    <row r="337" spans="1:27" x14ac:dyDescent="0.25">
      <c r="H337">
        <v>607</v>
      </c>
    </row>
    <row r="338" spans="1:27" x14ac:dyDescent="0.25">
      <c r="A338">
        <v>166</v>
      </c>
      <c r="B338">
        <v>564</v>
      </c>
      <c r="C338" t="s">
        <v>683</v>
      </c>
      <c r="D338" t="s">
        <v>309</v>
      </c>
      <c r="E338" t="s">
        <v>43</v>
      </c>
      <c r="F338" t="s">
        <v>684</v>
      </c>
      <c r="G338" t="str">
        <f>"201402008779"</f>
        <v>201402008779</v>
      </c>
      <c r="H338" t="s">
        <v>277</v>
      </c>
      <c r="I338">
        <v>0</v>
      </c>
      <c r="J338">
        <v>0</v>
      </c>
      <c r="K338">
        <v>0</v>
      </c>
      <c r="L338">
        <v>0</v>
      </c>
      <c r="M338">
        <v>100</v>
      </c>
      <c r="N338">
        <v>70</v>
      </c>
      <c r="O338">
        <v>30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5</v>
      </c>
      <c r="W338">
        <v>35</v>
      </c>
      <c r="X338">
        <v>0</v>
      </c>
      <c r="Z338">
        <v>0</v>
      </c>
      <c r="AA338" t="s">
        <v>685</v>
      </c>
    </row>
    <row r="339" spans="1:27" x14ac:dyDescent="0.25">
      <c r="H339">
        <v>607</v>
      </c>
    </row>
    <row r="340" spans="1:27" x14ac:dyDescent="0.25">
      <c r="A340">
        <v>167</v>
      </c>
      <c r="B340">
        <v>731</v>
      </c>
      <c r="C340" t="s">
        <v>686</v>
      </c>
      <c r="D340" t="s">
        <v>37</v>
      </c>
      <c r="E340" t="s">
        <v>31</v>
      </c>
      <c r="F340" t="s">
        <v>687</v>
      </c>
      <c r="G340" t="str">
        <f>"201402011502"</f>
        <v>201402011502</v>
      </c>
      <c r="H340" t="s">
        <v>688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26</v>
      </c>
      <c r="W340">
        <v>182</v>
      </c>
      <c r="X340">
        <v>0</v>
      </c>
      <c r="Z340">
        <v>0</v>
      </c>
      <c r="AA340" t="s">
        <v>689</v>
      </c>
    </row>
    <row r="341" spans="1:27" x14ac:dyDescent="0.25">
      <c r="H341">
        <v>607</v>
      </c>
    </row>
    <row r="342" spans="1:27" x14ac:dyDescent="0.25">
      <c r="A342">
        <v>168</v>
      </c>
      <c r="B342">
        <v>357</v>
      </c>
      <c r="C342" t="s">
        <v>690</v>
      </c>
      <c r="D342" t="s">
        <v>114</v>
      </c>
      <c r="E342" t="s">
        <v>691</v>
      </c>
      <c r="F342" t="s">
        <v>692</v>
      </c>
      <c r="G342" t="str">
        <f>"201406012262"</f>
        <v>201406012262</v>
      </c>
      <c r="H342" t="s">
        <v>693</v>
      </c>
      <c r="I342">
        <v>0</v>
      </c>
      <c r="J342">
        <v>0</v>
      </c>
      <c r="K342">
        <v>0</v>
      </c>
      <c r="L342">
        <v>200</v>
      </c>
      <c r="M342">
        <v>0</v>
      </c>
      <c r="N342">
        <v>70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Z342">
        <v>0</v>
      </c>
      <c r="AA342" t="s">
        <v>694</v>
      </c>
    </row>
    <row r="343" spans="1:27" x14ac:dyDescent="0.25">
      <c r="H343">
        <v>607</v>
      </c>
    </row>
    <row r="344" spans="1:27" x14ac:dyDescent="0.25">
      <c r="A344">
        <v>169</v>
      </c>
      <c r="B344">
        <v>425</v>
      </c>
      <c r="C344" t="s">
        <v>588</v>
      </c>
      <c r="D344" t="s">
        <v>312</v>
      </c>
      <c r="E344" t="s">
        <v>48</v>
      </c>
      <c r="F344" t="s">
        <v>695</v>
      </c>
      <c r="G344" t="str">
        <f>"00151846"</f>
        <v>00151846</v>
      </c>
      <c r="H344" t="s">
        <v>21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22</v>
      </c>
      <c r="W344">
        <v>154</v>
      </c>
      <c r="X344">
        <v>0</v>
      </c>
      <c r="Z344">
        <v>0</v>
      </c>
      <c r="AA344" t="s">
        <v>696</v>
      </c>
    </row>
    <row r="345" spans="1:27" x14ac:dyDescent="0.25">
      <c r="H345">
        <v>607</v>
      </c>
    </row>
    <row r="346" spans="1:27" x14ac:dyDescent="0.25">
      <c r="A346">
        <v>170</v>
      </c>
      <c r="B346">
        <v>267</v>
      </c>
      <c r="C346" t="s">
        <v>697</v>
      </c>
      <c r="D346" t="s">
        <v>698</v>
      </c>
      <c r="E346" t="s">
        <v>43</v>
      </c>
      <c r="F346" t="s">
        <v>699</v>
      </c>
      <c r="G346" t="str">
        <f>"201511039942"</f>
        <v>201511039942</v>
      </c>
      <c r="H346">
        <v>715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50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22</v>
      </c>
      <c r="W346">
        <v>154</v>
      </c>
      <c r="X346">
        <v>0</v>
      </c>
      <c r="Z346">
        <v>0</v>
      </c>
      <c r="AA346">
        <v>919</v>
      </c>
    </row>
    <row r="347" spans="1:27" x14ac:dyDescent="0.25">
      <c r="H347">
        <v>607</v>
      </c>
    </row>
    <row r="348" spans="1:27" x14ac:dyDescent="0.25">
      <c r="A348">
        <v>171</v>
      </c>
      <c r="B348">
        <v>578</v>
      </c>
      <c r="C348" t="s">
        <v>700</v>
      </c>
      <c r="D348" t="s">
        <v>37</v>
      </c>
      <c r="E348" t="s">
        <v>31</v>
      </c>
      <c r="F348" t="s">
        <v>701</v>
      </c>
      <c r="G348" t="str">
        <f>"00011932"</f>
        <v>00011932</v>
      </c>
      <c r="H348" t="s">
        <v>702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30</v>
      </c>
      <c r="O348">
        <v>0</v>
      </c>
      <c r="P348">
        <v>30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15</v>
      </c>
      <c r="W348">
        <v>105</v>
      </c>
      <c r="X348">
        <v>0</v>
      </c>
      <c r="Z348">
        <v>0</v>
      </c>
      <c r="AA348" t="s">
        <v>703</v>
      </c>
    </row>
    <row r="349" spans="1:27" x14ac:dyDescent="0.25">
      <c r="H349">
        <v>607</v>
      </c>
    </row>
    <row r="350" spans="1:27" x14ac:dyDescent="0.25">
      <c r="A350">
        <v>172</v>
      </c>
      <c r="B350">
        <v>525</v>
      </c>
      <c r="C350" t="s">
        <v>704</v>
      </c>
      <c r="D350" t="s">
        <v>705</v>
      </c>
      <c r="E350" t="s">
        <v>706</v>
      </c>
      <c r="F350" t="s">
        <v>707</v>
      </c>
      <c r="G350" t="str">
        <f>"201406018166"</f>
        <v>201406018166</v>
      </c>
      <c r="H350" t="s">
        <v>330</v>
      </c>
      <c r="I350">
        <v>0</v>
      </c>
      <c r="J350">
        <v>0</v>
      </c>
      <c r="K350">
        <v>0</v>
      </c>
      <c r="L350">
        <v>0</v>
      </c>
      <c r="M350">
        <v>100</v>
      </c>
      <c r="N350">
        <v>30</v>
      </c>
      <c r="O350">
        <v>0</v>
      </c>
      <c r="P350">
        <v>0</v>
      </c>
      <c r="Q350">
        <v>70</v>
      </c>
      <c r="R350">
        <v>0</v>
      </c>
      <c r="S350">
        <v>0</v>
      </c>
      <c r="T350">
        <v>0</v>
      </c>
      <c r="U350">
        <v>0</v>
      </c>
      <c r="V350">
        <v>2</v>
      </c>
      <c r="W350">
        <v>14</v>
      </c>
      <c r="X350">
        <v>0</v>
      </c>
      <c r="Z350">
        <v>0</v>
      </c>
      <c r="AA350" t="s">
        <v>708</v>
      </c>
    </row>
    <row r="351" spans="1:27" x14ac:dyDescent="0.25">
      <c r="H351">
        <v>607</v>
      </c>
    </row>
    <row r="352" spans="1:27" x14ac:dyDescent="0.25">
      <c r="A352">
        <v>173</v>
      </c>
      <c r="B352">
        <v>163</v>
      </c>
      <c r="C352" t="s">
        <v>709</v>
      </c>
      <c r="D352" t="s">
        <v>710</v>
      </c>
      <c r="E352" t="s">
        <v>711</v>
      </c>
      <c r="F352" t="s">
        <v>712</v>
      </c>
      <c r="G352" t="str">
        <f>"201402002751"</f>
        <v>201402002751</v>
      </c>
      <c r="H352" t="s">
        <v>713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30</v>
      </c>
      <c r="O352">
        <v>30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16</v>
      </c>
      <c r="W352">
        <v>112</v>
      </c>
      <c r="X352">
        <v>0</v>
      </c>
      <c r="Z352">
        <v>0</v>
      </c>
      <c r="AA352" t="s">
        <v>714</v>
      </c>
    </row>
    <row r="353" spans="1:27" x14ac:dyDescent="0.25">
      <c r="H353">
        <v>607</v>
      </c>
    </row>
    <row r="354" spans="1:27" x14ac:dyDescent="0.25">
      <c r="A354">
        <v>174</v>
      </c>
      <c r="B354">
        <v>143</v>
      </c>
      <c r="C354" t="s">
        <v>715</v>
      </c>
      <c r="D354" t="s">
        <v>716</v>
      </c>
      <c r="E354" t="s">
        <v>87</v>
      </c>
      <c r="F354" t="s">
        <v>717</v>
      </c>
      <c r="G354" t="str">
        <f>"00008398"</f>
        <v>00008398</v>
      </c>
      <c r="H354" t="s">
        <v>718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70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Z354">
        <v>0</v>
      </c>
      <c r="AA354" t="s">
        <v>719</v>
      </c>
    </row>
    <row r="355" spans="1:27" x14ac:dyDescent="0.25">
      <c r="H355">
        <v>607</v>
      </c>
    </row>
    <row r="356" spans="1:27" x14ac:dyDescent="0.25">
      <c r="A356">
        <v>175</v>
      </c>
      <c r="B356">
        <v>156</v>
      </c>
      <c r="C356" t="s">
        <v>720</v>
      </c>
      <c r="D356" t="s">
        <v>31</v>
      </c>
      <c r="E356" t="s">
        <v>30</v>
      </c>
      <c r="F356" t="s">
        <v>721</v>
      </c>
      <c r="G356" t="str">
        <f>"201511004521"</f>
        <v>201511004521</v>
      </c>
      <c r="H356">
        <v>726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21</v>
      </c>
      <c r="W356">
        <v>147</v>
      </c>
      <c r="X356">
        <v>0</v>
      </c>
      <c r="Z356">
        <v>0</v>
      </c>
      <c r="AA356">
        <v>903</v>
      </c>
    </row>
    <row r="357" spans="1:27" x14ac:dyDescent="0.25">
      <c r="H357">
        <v>607</v>
      </c>
    </row>
    <row r="358" spans="1:27" x14ac:dyDescent="0.25">
      <c r="A358">
        <v>176</v>
      </c>
      <c r="B358">
        <v>191</v>
      </c>
      <c r="C358" t="s">
        <v>722</v>
      </c>
      <c r="D358" t="s">
        <v>723</v>
      </c>
      <c r="E358" t="s">
        <v>290</v>
      </c>
      <c r="F358" t="s">
        <v>724</v>
      </c>
      <c r="G358" t="str">
        <f>"201406013716"</f>
        <v>201406013716</v>
      </c>
      <c r="H358" t="s">
        <v>558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70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21</v>
      </c>
      <c r="W358">
        <v>147</v>
      </c>
      <c r="X358">
        <v>0</v>
      </c>
      <c r="Z358">
        <v>0</v>
      </c>
      <c r="AA358" t="s">
        <v>725</v>
      </c>
    </row>
    <row r="359" spans="1:27" x14ac:dyDescent="0.25">
      <c r="H359">
        <v>607</v>
      </c>
    </row>
    <row r="360" spans="1:27" x14ac:dyDescent="0.25">
      <c r="A360">
        <v>177</v>
      </c>
      <c r="B360">
        <v>178</v>
      </c>
      <c r="C360" t="s">
        <v>726</v>
      </c>
      <c r="D360" t="s">
        <v>444</v>
      </c>
      <c r="E360" t="s">
        <v>87</v>
      </c>
      <c r="F360" t="s">
        <v>727</v>
      </c>
      <c r="G360" t="str">
        <f>"00009756"</f>
        <v>00009756</v>
      </c>
      <c r="H360">
        <v>770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30</v>
      </c>
      <c r="S360">
        <v>0</v>
      </c>
      <c r="T360">
        <v>0</v>
      </c>
      <c r="U360">
        <v>0</v>
      </c>
      <c r="V360">
        <v>10</v>
      </c>
      <c r="W360">
        <v>70</v>
      </c>
      <c r="X360">
        <v>0</v>
      </c>
      <c r="Z360">
        <v>0</v>
      </c>
      <c r="AA360">
        <v>900</v>
      </c>
    </row>
    <row r="361" spans="1:27" x14ac:dyDescent="0.25">
      <c r="H361">
        <v>607</v>
      </c>
    </row>
    <row r="362" spans="1:27" x14ac:dyDescent="0.25">
      <c r="A362">
        <v>178</v>
      </c>
      <c r="B362">
        <v>198</v>
      </c>
      <c r="C362" t="s">
        <v>728</v>
      </c>
      <c r="D362" t="s">
        <v>729</v>
      </c>
      <c r="E362" t="s">
        <v>75</v>
      </c>
      <c r="F362" t="s">
        <v>730</v>
      </c>
      <c r="G362" t="str">
        <f>"200712001304"</f>
        <v>200712001304</v>
      </c>
      <c r="H362" t="s">
        <v>239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50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26</v>
      </c>
      <c r="W362">
        <v>182</v>
      </c>
      <c r="X362">
        <v>0</v>
      </c>
      <c r="Z362">
        <v>0</v>
      </c>
      <c r="AA362" t="s">
        <v>731</v>
      </c>
    </row>
    <row r="363" spans="1:27" x14ac:dyDescent="0.25">
      <c r="H363">
        <v>607</v>
      </c>
    </row>
    <row r="364" spans="1:27" x14ac:dyDescent="0.25">
      <c r="A364">
        <v>179</v>
      </c>
      <c r="B364">
        <v>216</v>
      </c>
      <c r="C364" t="s">
        <v>732</v>
      </c>
      <c r="D364" t="s">
        <v>57</v>
      </c>
      <c r="E364" t="s">
        <v>37</v>
      </c>
      <c r="F364" t="s">
        <v>733</v>
      </c>
      <c r="G364" t="str">
        <f>"00012840"</f>
        <v>00012840</v>
      </c>
      <c r="H364" t="s">
        <v>368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70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22</v>
      </c>
      <c r="W364">
        <v>154</v>
      </c>
      <c r="X364">
        <v>0</v>
      </c>
      <c r="Z364">
        <v>0</v>
      </c>
      <c r="AA364" t="s">
        <v>734</v>
      </c>
    </row>
    <row r="365" spans="1:27" x14ac:dyDescent="0.25">
      <c r="H365" t="s">
        <v>735</v>
      </c>
    </row>
    <row r="366" spans="1:27" x14ac:dyDescent="0.25">
      <c r="A366">
        <v>180</v>
      </c>
      <c r="B366">
        <v>247</v>
      </c>
      <c r="C366" t="s">
        <v>736</v>
      </c>
      <c r="D366" t="s">
        <v>108</v>
      </c>
      <c r="E366" t="s">
        <v>43</v>
      </c>
      <c r="F366" t="s">
        <v>737</v>
      </c>
      <c r="G366" t="str">
        <f>"00108507"</f>
        <v>00108507</v>
      </c>
      <c r="H366">
        <v>693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29</v>
      </c>
      <c r="W366">
        <v>203</v>
      </c>
      <c r="X366">
        <v>0</v>
      </c>
      <c r="Z366">
        <v>0</v>
      </c>
      <c r="AA366">
        <v>896</v>
      </c>
    </row>
    <row r="367" spans="1:27" x14ac:dyDescent="0.25">
      <c r="H367">
        <v>607</v>
      </c>
    </row>
    <row r="368" spans="1:27" x14ac:dyDescent="0.25">
      <c r="A368">
        <v>181</v>
      </c>
      <c r="B368">
        <v>519</v>
      </c>
      <c r="C368" t="s">
        <v>738</v>
      </c>
      <c r="D368" t="s">
        <v>140</v>
      </c>
      <c r="E368" t="s">
        <v>63</v>
      </c>
      <c r="F368" t="s">
        <v>739</v>
      </c>
      <c r="G368" t="str">
        <f>"201410006374"</f>
        <v>201410006374</v>
      </c>
      <c r="H368" t="s">
        <v>740</v>
      </c>
      <c r="I368">
        <v>0</v>
      </c>
      <c r="J368">
        <v>0</v>
      </c>
      <c r="K368">
        <v>0</v>
      </c>
      <c r="L368">
        <v>200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5</v>
      </c>
      <c r="W368">
        <v>35</v>
      </c>
      <c r="X368">
        <v>0</v>
      </c>
      <c r="Z368">
        <v>0</v>
      </c>
      <c r="AA368" t="s">
        <v>741</v>
      </c>
    </row>
    <row r="369" spans="1:27" x14ac:dyDescent="0.25">
      <c r="H369">
        <v>607</v>
      </c>
    </row>
    <row r="370" spans="1:27" x14ac:dyDescent="0.25">
      <c r="A370">
        <v>182</v>
      </c>
      <c r="B370">
        <v>520</v>
      </c>
      <c r="C370" t="s">
        <v>742</v>
      </c>
      <c r="D370" t="s">
        <v>743</v>
      </c>
      <c r="E370" t="s">
        <v>75</v>
      </c>
      <c r="F370" t="s">
        <v>744</v>
      </c>
      <c r="G370" t="str">
        <f>"201412005420"</f>
        <v>201412005420</v>
      </c>
      <c r="H370" t="s">
        <v>745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30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Z370">
        <v>0</v>
      </c>
      <c r="AA370" t="s">
        <v>746</v>
      </c>
    </row>
    <row r="371" spans="1:27" x14ac:dyDescent="0.25">
      <c r="H371">
        <v>607</v>
      </c>
    </row>
    <row r="372" spans="1:27" x14ac:dyDescent="0.25">
      <c r="A372">
        <v>183</v>
      </c>
      <c r="B372">
        <v>72</v>
      </c>
      <c r="C372" t="s">
        <v>349</v>
      </c>
      <c r="D372" t="s">
        <v>230</v>
      </c>
      <c r="E372" t="s">
        <v>213</v>
      </c>
      <c r="F372" t="s">
        <v>747</v>
      </c>
      <c r="G372" t="str">
        <f>"00011410"</f>
        <v>00011410</v>
      </c>
      <c r="H372">
        <v>693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50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20</v>
      </c>
      <c r="W372">
        <v>140</v>
      </c>
      <c r="X372">
        <v>0</v>
      </c>
      <c r="Z372">
        <v>0</v>
      </c>
      <c r="AA372">
        <v>883</v>
      </c>
    </row>
    <row r="373" spans="1:27" x14ac:dyDescent="0.25">
      <c r="H373">
        <v>607</v>
      </c>
    </row>
    <row r="374" spans="1:27" x14ac:dyDescent="0.25">
      <c r="A374">
        <v>184</v>
      </c>
      <c r="B374">
        <v>10</v>
      </c>
      <c r="C374" t="s">
        <v>356</v>
      </c>
      <c r="D374" t="s">
        <v>63</v>
      </c>
      <c r="E374" t="s">
        <v>87</v>
      </c>
      <c r="F374" t="s">
        <v>748</v>
      </c>
      <c r="G374" t="str">
        <f>"201504000438"</f>
        <v>201504000438</v>
      </c>
      <c r="H374" t="s">
        <v>749</v>
      </c>
      <c r="I374">
        <v>0</v>
      </c>
      <c r="J374">
        <v>0</v>
      </c>
      <c r="K374">
        <v>0</v>
      </c>
      <c r="L374">
        <v>0</v>
      </c>
      <c r="M374">
        <v>100</v>
      </c>
      <c r="N374">
        <v>70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Z374">
        <v>0</v>
      </c>
      <c r="AA374" t="s">
        <v>750</v>
      </c>
    </row>
    <row r="375" spans="1:27" x14ac:dyDescent="0.25">
      <c r="H375">
        <v>607</v>
      </c>
    </row>
    <row r="376" spans="1:27" x14ac:dyDescent="0.25">
      <c r="A376">
        <v>185</v>
      </c>
      <c r="B376">
        <v>622</v>
      </c>
      <c r="C376" t="s">
        <v>751</v>
      </c>
      <c r="D376" t="s">
        <v>752</v>
      </c>
      <c r="E376" t="s">
        <v>25</v>
      </c>
      <c r="F376" t="s">
        <v>753</v>
      </c>
      <c r="G376" t="str">
        <f>"201406004221"</f>
        <v>201406004221</v>
      </c>
      <c r="H376" t="s">
        <v>754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30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Z376">
        <v>0</v>
      </c>
      <c r="AA376" t="s">
        <v>755</v>
      </c>
    </row>
    <row r="377" spans="1:27" x14ac:dyDescent="0.25">
      <c r="H377">
        <v>607</v>
      </c>
    </row>
    <row r="378" spans="1:27" x14ac:dyDescent="0.25">
      <c r="A378">
        <v>186</v>
      </c>
      <c r="B378">
        <v>331</v>
      </c>
      <c r="C378" t="s">
        <v>756</v>
      </c>
      <c r="D378" t="s">
        <v>216</v>
      </c>
      <c r="E378" t="s">
        <v>145</v>
      </c>
      <c r="F378" t="s">
        <v>757</v>
      </c>
      <c r="G378" t="str">
        <f>"201511020031"</f>
        <v>201511020031</v>
      </c>
      <c r="H378" t="s">
        <v>676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22</v>
      </c>
      <c r="W378">
        <v>154</v>
      </c>
      <c r="X378">
        <v>0</v>
      </c>
      <c r="Z378">
        <v>0</v>
      </c>
      <c r="AA378" t="s">
        <v>755</v>
      </c>
    </row>
    <row r="379" spans="1:27" x14ac:dyDescent="0.25">
      <c r="H379">
        <v>607</v>
      </c>
    </row>
    <row r="380" spans="1:27" x14ac:dyDescent="0.25">
      <c r="A380">
        <v>187</v>
      </c>
      <c r="B380">
        <v>302</v>
      </c>
      <c r="C380" t="s">
        <v>758</v>
      </c>
      <c r="D380" t="s">
        <v>216</v>
      </c>
      <c r="E380" t="s">
        <v>109</v>
      </c>
      <c r="F380" t="s">
        <v>759</v>
      </c>
      <c r="G380" t="str">
        <f>"200802008776"</f>
        <v>200802008776</v>
      </c>
      <c r="H380" t="s">
        <v>688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19</v>
      </c>
      <c r="W380">
        <v>133</v>
      </c>
      <c r="X380">
        <v>0</v>
      </c>
      <c r="Z380">
        <v>0</v>
      </c>
      <c r="AA380" t="s">
        <v>760</v>
      </c>
    </row>
    <row r="381" spans="1:27" x14ac:dyDescent="0.25">
      <c r="H381">
        <v>607</v>
      </c>
    </row>
    <row r="382" spans="1:27" x14ac:dyDescent="0.25">
      <c r="A382">
        <v>188</v>
      </c>
      <c r="B382">
        <v>296</v>
      </c>
      <c r="C382" t="s">
        <v>761</v>
      </c>
      <c r="D382" t="s">
        <v>37</v>
      </c>
      <c r="E382" t="s">
        <v>103</v>
      </c>
      <c r="F382" t="s">
        <v>762</v>
      </c>
      <c r="G382" t="str">
        <f>"201406014605"</f>
        <v>201406014605</v>
      </c>
      <c r="H382" t="s">
        <v>763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70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Z382">
        <v>0</v>
      </c>
      <c r="AA382" t="s">
        <v>764</v>
      </c>
    </row>
    <row r="383" spans="1:27" x14ac:dyDescent="0.25">
      <c r="H383">
        <v>607</v>
      </c>
    </row>
    <row r="384" spans="1:27" x14ac:dyDescent="0.25">
      <c r="A384">
        <v>189</v>
      </c>
      <c r="B384">
        <v>538</v>
      </c>
      <c r="C384" t="s">
        <v>765</v>
      </c>
      <c r="D384" t="s">
        <v>140</v>
      </c>
      <c r="E384" t="s">
        <v>103</v>
      </c>
      <c r="F384" t="s">
        <v>766</v>
      </c>
      <c r="G384" t="str">
        <f>"201511028741"</f>
        <v>201511028741</v>
      </c>
      <c r="H384" t="s">
        <v>681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70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10</v>
      </c>
      <c r="W384">
        <v>70</v>
      </c>
      <c r="X384">
        <v>0</v>
      </c>
      <c r="Z384">
        <v>0</v>
      </c>
      <c r="AA384" t="s">
        <v>767</v>
      </c>
    </row>
    <row r="385" spans="1:27" x14ac:dyDescent="0.25">
      <c r="H385">
        <v>607</v>
      </c>
    </row>
    <row r="386" spans="1:27" x14ac:dyDescent="0.25">
      <c r="A386">
        <v>190</v>
      </c>
      <c r="B386">
        <v>200</v>
      </c>
      <c r="C386" t="s">
        <v>768</v>
      </c>
      <c r="D386" t="s">
        <v>466</v>
      </c>
      <c r="E386" t="s">
        <v>769</v>
      </c>
      <c r="F386" t="s">
        <v>770</v>
      </c>
      <c r="G386" t="str">
        <f>"00112324"</f>
        <v>00112324</v>
      </c>
      <c r="H386">
        <v>803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70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Z386">
        <v>0</v>
      </c>
      <c r="AA386">
        <v>873</v>
      </c>
    </row>
    <row r="387" spans="1:27" x14ac:dyDescent="0.25">
      <c r="H387">
        <v>607</v>
      </c>
    </row>
    <row r="388" spans="1:27" x14ac:dyDescent="0.25">
      <c r="A388">
        <v>191</v>
      </c>
      <c r="B388">
        <v>37</v>
      </c>
      <c r="C388" t="s">
        <v>771</v>
      </c>
      <c r="D388" t="s">
        <v>30</v>
      </c>
      <c r="E388" t="s">
        <v>772</v>
      </c>
      <c r="F388" t="s">
        <v>773</v>
      </c>
      <c r="G388" t="str">
        <f>"201602000441"</f>
        <v>201602000441</v>
      </c>
      <c r="H388" t="s">
        <v>774</v>
      </c>
      <c r="I388">
        <v>0</v>
      </c>
      <c r="J388">
        <v>0</v>
      </c>
      <c r="K388">
        <v>0</v>
      </c>
      <c r="L388">
        <v>0</v>
      </c>
      <c r="M388">
        <v>100</v>
      </c>
      <c r="N388">
        <v>30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Z388">
        <v>0</v>
      </c>
      <c r="AA388" t="s">
        <v>775</v>
      </c>
    </row>
    <row r="389" spans="1:27" x14ac:dyDescent="0.25">
      <c r="H389">
        <v>607</v>
      </c>
    </row>
    <row r="390" spans="1:27" x14ac:dyDescent="0.25">
      <c r="A390">
        <v>192</v>
      </c>
      <c r="B390">
        <v>9</v>
      </c>
      <c r="C390" t="s">
        <v>776</v>
      </c>
      <c r="D390" t="s">
        <v>87</v>
      </c>
      <c r="E390" t="s">
        <v>37</v>
      </c>
      <c r="F390" t="s">
        <v>777</v>
      </c>
      <c r="G390" t="str">
        <f>"00184011"</f>
        <v>00184011</v>
      </c>
      <c r="H390" t="s">
        <v>527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30</v>
      </c>
      <c r="O390">
        <v>30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15</v>
      </c>
      <c r="W390">
        <v>105</v>
      </c>
      <c r="X390">
        <v>0</v>
      </c>
      <c r="Z390">
        <v>0</v>
      </c>
      <c r="AA390" t="s">
        <v>171</v>
      </c>
    </row>
    <row r="391" spans="1:27" x14ac:dyDescent="0.25">
      <c r="H391">
        <v>607</v>
      </c>
    </row>
    <row r="392" spans="1:27" x14ac:dyDescent="0.25">
      <c r="A392">
        <v>193</v>
      </c>
      <c r="B392">
        <v>649</v>
      </c>
      <c r="C392" t="s">
        <v>778</v>
      </c>
      <c r="D392" t="s">
        <v>124</v>
      </c>
      <c r="E392" t="s">
        <v>779</v>
      </c>
      <c r="F392" t="s">
        <v>780</v>
      </c>
      <c r="G392" t="str">
        <f>"00184533"</f>
        <v>00184533</v>
      </c>
      <c r="H392" t="s">
        <v>438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50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12</v>
      </c>
      <c r="W392">
        <v>84</v>
      </c>
      <c r="X392">
        <v>0</v>
      </c>
      <c r="Z392">
        <v>0</v>
      </c>
      <c r="AA392" t="s">
        <v>781</v>
      </c>
    </row>
    <row r="393" spans="1:27" x14ac:dyDescent="0.25">
      <c r="H393">
        <v>607</v>
      </c>
    </row>
    <row r="394" spans="1:27" x14ac:dyDescent="0.25">
      <c r="A394">
        <v>194</v>
      </c>
      <c r="B394">
        <v>599</v>
      </c>
      <c r="C394" t="s">
        <v>343</v>
      </c>
      <c r="D394" t="s">
        <v>782</v>
      </c>
      <c r="E394" t="s">
        <v>87</v>
      </c>
      <c r="F394" t="s">
        <v>783</v>
      </c>
      <c r="G394" t="str">
        <f>"00011128"</f>
        <v>00011128</v>
      </c>
      <c r="H394" t="s">
        <v>784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70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Z394">
        <v>0</v>
      </c>
      <c r="AA394" t="s">
        <v>785</v>
      </c>
    </row>
    <row r="395" spans="1:27" x14ac:dyDescent="0.25">
      <c r="H395">
        <v>607</v>
      </c>
    </row>
    <row r="396" spans="1:27" x14ac:dyDescent="0.25">
      <c r="A396">
        <v>195</v>
      </c>
      <c r="B396">
        <v>472</v>
      </c>
      <c r="C396" t="s">
        <v>786</v>
      </c>
      <c r="D396" t="s">
        <v>92</v>
      </c>
      <c r="E396" t="s">
        <v>604</v>
      </c>
      <c r="F396" t="s">
        <v>787</v>
      </c>
      <c r="G396" t="str">
        <f>"201406011009"</f>
        <v>201406011009</v>
      </c>
      <c r="H396">
        <v>660</v>
      </c>
      <c r="I396">
        <v>0</v>
      </c>
      <c r="J396">
        <v>0</v>
      </c>
      <c r="K396">
        <v>0</v>
      </c>
      <c r="L396">
        <v>0</v>
      </c>
      <c r="M396">
        <v>100</v>
      </c>
      <c r="N396">
        <v>30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11</v>
      </c>
      <c r="W396">
        <v>77</v>
      </c>
      <c r="X396">
        <v>0</v>
      </c>
      <c r="Z396">
        <v>0</v>
      </c>
      <c r="AA396">
        <v>867</v>
      </c>
    </row>
    <row r="397" spans="1:27" x14ac:dyDescent="0.25">
      <c r="H397">
        <v>607</v>
      </c>
    </row>
    <row r="398" spans="1:27" x14ac:dyDescent="0.25">
      <c r="A398">
        <v>196</v>
      </c>
      <c r="B398">
        <v>456</v>
      </c>
      <c r="C398" t="s">
        <v>788</v>
      </c>
      <c r="D398" t="s">
        <v>87</v>
      </c>
      <c r="E398" t="s">
        <v>31</v>
      </c>
      <c r="F398" t="s">
        <v>789</v>
      </c>
      <c r="G398" t="str">
        <f>"201406007852"</f>
        <v>201406007852</v>
      </c>
      <c r="H398" t="s">
        <v>702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13</v>
      </c>
      <c r="W398">
        <v>91</v>
      </c>
      <c r="X398">
        <v>0</v>
      </c>
      <c r="Z398">
        <v>0</v>
      </c>
      <c r="AA398" t="s">
        <v>790</v>
      </c>
    </row>
    <row r="399" spans="1:27" x14ac:dyDescent="0.25">
      <c r="H399">
        <v>607</v>
      </c>
    </row>
    <row r="400" spans="1:27" x14ac:dyDescent="0.25">
      <c r="A400">
        <v>197</v>
      </c>
      <c r="B400">
        <v>214</v>
      </c>
      <c r="C400" t="s">
        <v>408</v>
      </c>
      <c r="D400" t="s">
        <v>791</v>
      </c>
      <c r="E400" t="s">
        <v>48</v>
      </c>
      <c r="F400" t="s">
        <v>792</v>
      </c>
      <c r="G400" t="str">
        <f>"201604001705"</f>
        <v>201604001705</v>
      </c>
      <c r="H400" t="s">
        <v>111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15</v>
      </c>
      <c r="W400">
        <v>105</v>
      </c>
      <c r="X400">
        <v>0</v>
      </c>
      <c r="Z400">
        <v>0</v>
      </c>
      <c r="AA400" t="s">
        <v>793</v>
      </c>
    </row>
    <row r="401" spans="1:27" x14ac:dyDescent="0.25">
      <c r="H401">
        <v>607</v>
      </c>
    </row>
    <row r="402" spans="1:27" x14ac:dyDescent="0.25">
      <c r="A402">
        <v>198</v>
      </c>
      <c r="B402">
        <v>193</v>
      </c>
      <c r="C402" t="s">
        <v>794</v>
      </c>
      <c r="D402" t="s">
        <v>795</v>
      </c>
      <c r="E402" t="s">
        <v>37</v>
      </c>
      <c r="F402" t="s">
        <v>796</v>
      </c>
      <c r="G402" t="str">
        <f>"00145981"</f>
        <v>00145981</v>
      </c>
      <c r="H402" t="s">
        <v>330</v>
      </c>
      <c r="I402">
        <v>0</v>
      </c>
      <c r="J402">
        <v>0</v>
      </c>
      <c r="K402">
        <v>0</v>
      </c>
      <c r="L402">
        <v>0</v>
      </c>
      <c r="M402">
        <v>100</v>
      </c>
      <c r="N402">
        <v>30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6</v>
      </c>
      <c r="W402">
        <v>42</v>
      </c>
      <c r="X402">
        <v>0</v>
      </c>
      <c r="Z402">
        <v>0</v>
      </c>
      <c r="AA402" t="s">
        <v>797</v>
      </c>
    </row>
    <row r="403" spans="1:27" x14ac:dyDescent="0.25">
      <c r="H403">
        <v>607</v>
      </c>
    </row>
    <row r="404" spans="1:27" x14ac:dyDescent="0.25">
      <c r="A404">
        <v>199</v>
      </c>
      <c r="B404">
        <v>372</v>
      </c>
      <c r="C404" t="s">
        <v>798</v>
      </c>
      <c r="D404" t="s">
        <v>216</v>
      </c>
      <c r="E404" t="s">
        <v>37</v>
      </c>
      <c r="F404" t="s">
        <v>799</v>
      </c>
      <c r="G404" t="str">
        <f>"00160390"</f>
        <v>00160390</v>
      </c>
      <c r="H404" t="s">
        <v>665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70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Z404">
        <v>0</v>
      </c>
      <c r="AA404" t="s">
        <v>800</v>
      </c>
    </row>
    <row r="405" spans="1:27" x14ac:dyDescent="0.25">
      <c r="H405">
        <v>607</v>
      </c>
    </row>
    <row r="406" spans="1:27" x14ac:dyDescent="0.25">
      <c r="A406">
        <v>200</v>
      </c>
      <c r="B406">
        <v>242</v>
      </c>
      <c r="C406" t="s">
        <v>543</v>
      </c>
      <c r="D406" t="s">
        <v>801</v>
      </c>
      <c r="E406" t="s">
        <v>91</v>
      </c>
      <c r="F406" t="s">
        <v>802</v>
      </c>
      <c r="G406" t="str">
        <f>"201402011893"</f>
        <v>201402011893</v>
      </c>
      <c r="H406" t="s">
        <v>803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30</v>
      </c>
      <c r="O406">
        <v>30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19</v>
      </c>
      <c r="W406">
        <v>133</v>
      </c>
      <c r="X406">
        <v>0</v>
      </c>
      <c r="Z406">
        <v>0</v>
      </c>
      <c r="AA406" t="s">
        <v>804</v>
      </c>
    </row>
    <row r="407" spans="1:27" x14ac:dyDescent="0.25">
      <c r="H407">
        <v>607</v>
      </c>
    </row>
    <row r="408" spans="1:27" x14ac:dyDescent="0.25">
      <c r="A408">
        <v>201</v>
      </c>
      <c r="B408">
        <v>604</v>
      </c>
      <c r="C408" t="s">
        <v>805</v>
      </c>
      <c r="D408" t="s">
        <v>806</v>
      </c>
      <c r="E408" t="s">
        <v>30</v>
      </c>
      <c r="F408" t="s">
        <v>807</v>
      </c>
      <c r="G408" t="str">
        <f>"201304000946"</f>
        <v>201304000946</v>
      </c>
      <c r="H408" t="s">
        <v>155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50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15</v>
      </c>
      <c r="W408">
        <v>105</v>
      </c>
      <c r="X408">
        <v>0</v>
      </c>
      <c r="Z408">
        <v>0</v>
      </c>
      <c r="AA408" t="s">
        <v>808</v>
      </c>
    </row>
    <row r="409" spans="1:27" x14ac:dyDescent="0.25">
      <c r="H409">
        <v>607</v>
      </c>
    </row>
    <row r="410" spans="1:27" x14ac:dyDescent="0.25">
      <c r="A410">
        <v>202</v>
      </c>
      <c r="B410">
        <v>556</v>
      </c>
      <c r="C410" t="s">
        <v>809</v>
      </c>
      <c r="D410" t="s">
        <v>436</v>
      </c>
      <c r="E410" t="s">
        <v>87</v>
      </c>
      <c r="F410" t="s">
        <v>810</v>
      </c>
      <c r="G410" t="str">
        <f>"00185472"</f>
        <v>00185472</v>
      </c>
      <c r="H410">
        <v>737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12</v>
      </c>
      <c r="W410">
        <v>84</v>
      </c>
      <c r="X410">
        <v>0</v>
      </c>
      <c r="Z410">
        <v>0</v>
      </c>
      <c r="AA410">
        <v>851</v>
      </c>
    </row>
    <row r="411" spans="1:27" x14ac:dyDescent="0.25">
      <c r="H411">
        <v>607</v>
      </c>
    </row>
    <row r="412" spans="1:27" x14ac:dyDescent="0.25">
      <c r="A412">
        <v>203</v>
      </c>
      <c r="B412">
        <v>638</v>
      </c>
      <c r="C412" t="s">
        <v>811</v>
      </c>
      <c r="D412" t="s">
        <v>312</v>
      </c>
      <c r="E412" t="s">
        <v>63</v>
      </c>
      <c r="F412" t="s">
        <v>812</v>
      </c>
      <c r="G412" t="str">
        <f>"00185907"</f>
        <v>00185907</v>
      </c>
      <c r="H412" t="s">
        <v>363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23</v>
      </c>
      <c r="W412">
        <v>161</v>
      </c>
      <c r="X412">
        <v>0</v>
      </c>
      <c r="Z412">
        <v>0</v>
      </c>
      <c r="AA412" t="s">
        <v>813</v>
      </c>
    </row>
    <row r="413" spans="1:27" x14ac:dyDescent="0.25">
      <c r="H413">
        <v>607</v>
      </c>
    </row>
    <row r="414" spans="1:27" x14ac:dyDescent="0.25">
      <c r="A414">
        <v>204</v>
      </c>
      <c r="B414">
        <v>218</v>
      </c>
      <c r="C414" t="s">
        <v>814</v>
      </c>
      <c r="D414" t="s">
        <v>87</v>
      </c>
      <c r="E414" t="s">
        <v>37</v>
      </c>
      <c r="F414" t="s">
        <v>815</v>
      </c>
      <c r="G414" t="str">
        <f>"00159017"</f>
        <v>00159017</v>
      </c>
      <c r="H414">
        <v>748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8</v>
      </c>
      <c r="W414">
        <v>56</v>
      </c>
      <c r="X414">
        <v>0</v>
      </c>
      <c r="Z414">
        <v>0</v>
      </c>
      <c r="AA414">
        <v>834</v>
      </c>
    </row>
    <row r="415" spans="1:27" x14ac:dyDescent="0.25">
      <c r="H415">
        <v>607</v>
      </c>
    </row>
    <row r="416" spans="1:27" x14ac:dyDescent="0.25">
      <c r="A416">
        <v>205</v>
      </c>
      <c r="B416">
        <v>159</v>
      </c>
      <c r="C416" t="s">
        <v>816</v>
      </c>
      <c r="D416" t="s">
        <v>72</v>
      </c>
      <c r="E416" t="s">
        <v>772</v>
      </c>
      <c r="F416" t="s">
        <v>817</v>
      </c>
      <c r="G416" t="str">
        <f>"00183655"</f>
        <v>00183655</v>
      </c>
      <c r="H416" t="s">
        <v>818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Z416">
        <v>0</v>
      </c>
      <c r="AA416" t="s">
        <v>819</v>
      </c>
    </row>
    <row r="417" spans="1:27" x14ac:dyDescent="0.25">
      <c r="H417">
        <v>607</v>
      </c>
    </row>
    <row r="418" spans="1:27" x14ac:dyDescent="0.25">
      <c r="A418">
        <v>206</v>
      </c>
      <c r="B418">
        <v>720</v>
      </c>
      <c r="C418" t="s">
        <v>820</v>
      </c>
      <c r="D418" t="s">
        <v>821</v>
      </c>
      <c r="E418" t="s">
        <v>42</v>
      </c>
      <c r="F418" t="s">
        <v>822</v>
      </c>
      <c r="G418" t="str">
        <f>"00105022"</f>
        <v>00105022</v>
      </c>
      <c r="H418" t="s">
        <v>823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30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13</v>
      </c>
      <c r="W418">
        <v>91</v>
      </c>
      <c r="X418">
        <v>0</v>
      </c>
      <c r="Z418">
        <v>0</v>
      </c>
      <c r="AA418" t="s">
        <v>394</v>
      </c>
    </row>
    <row r="419" spans="1:27" x14ac:dyDescent="0.25">
      <c r="H419">
        <v>607</v>
      </c>
    </row>
    <row r="420" spans="1:27" x14ac:dyDescent="0.25">
      <c r="A420">
        <v>207</v>
      </c>
      <c r="B420">
        <v>225</v>
      </c>
      <c r="C420" t="s">
        <v>824</v>
      </c>
      <c r="D420" t="s">
        <v>63</v>
      </c>
      <c r="E420" t="s">
        <v>200</v>
      </c>
      <c r="F420" t="s">
        <v>825</v>
      </c>
      <c r="G420" t="str">
        <f>"00006007"</f>
        <v>00006007</v>
      </c>
      <c r="H420" t="s">
        <v>702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70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2</v>
      </c>
      <c r="W420">
        <v>14</v>
      </c>
      <c r="X420">
        <v>0</v>
      </c>
      <c r="Z420">
        <v>0</v>
      </c>
      <c r="AA420" t="s">
        <v>826</v>
      </c>
    </row>
    <row r="421" spans="1:27" x14ac:dyDescent="0.25">
      <c r="H421">
        <v>607</v>
      </c>
    </row>
    <row r="422" spans="1:27" x14ac:dyDescent="0.25">
      <c r="A422">
        <v>208</v>
      </c>
      <c r="B422">
        <v>430</v>
      </c>
      <c r="C422" t="s">
        <v>827</v>
      </c>
      <c r="D422" t="s">
        <v>828</v>
      </c>
      <c r="E422" t="s">
        <v>87</v>
      </c>
      <c r="F422" t="s">
        <v>829</v>
      </c>
      <c r="G422" t="str">
        <f>"00108225"</f>
        <v>00108225</v>
      </c>
      <c r="H422" t="s">
        <v>830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30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5</v>
      </c>
      <c r="W422">
        <v>35</v>
      </c>
      <c r="X422">
        <v>0</v>
      </c>
      <c r="Z422">
        <v>0</v>
      </c>
      <c r="AA422" t="s">
        <v>831</v>
      </c>
    </row>
    <row r="423" spans="1:27" x14ac:dyDescent="0.25">
      <c r="H423">
        <v>607</v>
      </c>
    </row>
    <row r="424" spans="1:27" x14ac:dyDescent="0.25">
      <c r="A424">
        <v>209</v>
      </c>
      <c r="B424">
        <v>616</v>
      </c>
      <c r="C424" t="s">
        <v>832</v>
      </c>
      <c r="D424" t="s">
        <v>294</v>
      </c>
      <c r="E424" t="s">
        <v>43</v>
      </c>
      <c r="F424" t="s">
        <v>833</v>
      </c>
      <c r="G424" t="str">
        <f>"00118568"</f>
        <v>00118568</v>
      </c>
      <c r="H424" t="s">
        <v>89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70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Z424">
        <v>0</v>
      </c>
      <c r="AA424" t="s">
        <v>834</v>
      </c>
    </row>
    <row r="425" spans="1:27" x14ac:dyDescent="0.25">
      <c r="H425" t="s">
        <v>835</v>
      </c>
    </row>
    <row r="426" spans="1:27" x14ac:dyDescent="0.25">
      <c r="A426">
        <v>210</v>
      </c>
      <c r="B426">
        <v>745</v>
      </c>
      <c r="C426" t="s">
        <v>836</v>
      </c>
      <c r="D426" t="s">
        <v>837</v>
      </c>
      <c r="E426" t="s">
        <v>25</v>
      </c>
      <c r="F426" t="s">
        <v>838</v>
      </c>
      <c r="G426" t="str">
        <f>"201504005391"</f>
        <v>201504005391</v>
      </c>
      <c r="H426" t="s">
        <v>416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30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Z426">
        <v>0</v>
      </c>
      <c r="AA426" t="s">
        <v>839</v>
      </c>
    </row>
    <row r="427" spans="1:27" x14ac:dyDescent="0.25">
      <c r="H427">
        <v>607</v>
      </c>
    </row>
    <row r="428" spans="1:27" x14ac:dyDescent="0.25">
      <c r="A428">
        <v>211</v>
      </c>
      <c r="B428">
        <v>729</v>
      </c>
      <c r="C428" t="s">
        <v>840</v>
      </c>
      <c r="D428" t="s">
        <v>841</v>
      </c>
      <c r="E428" t="s">
        <v>50</v>
      </c>
      <c r="F428">
        <v>1031209</v>
      </c>
      <c r="G428" t="str">
        <f>"00003587"</f>
        <v>00003587</v>
      </c>
      <c r="H428" t="s">
        <v>165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50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2</v>
      </c>
      <c r="W428">
        <v>14</v>
      </c>
      <c r="X428">
        <v>0</v>
      </c>
      <c r="Z428">
        <v>0</v>
      </c>
      <c r="AA428" t="s">
        <v>842</v>
      </c>
    </row>
    <row r="429" spans="1:27" x14ac:dyDescent="0.25">
      <c r="H429">
        <v>607</v>
      </c>
    </row>
    <row r="430" spans="1:27" x14ac:dyDescent="0.25">
      <c r="A430">
        <v>212</v>
      </c>
      <c r="B430">
        <v>562</v>
      </c>
      <c r="C430" t="s">
        <v>843</v>
      </c>
      <c r="D430" t="s">
        <v>512</v>
      </c>
      <c r="E430" t="s">
        <v>43</v>
      </c>
      <c r="F430" t="s">
        <v>844</v>
      </c>
      <c r="G430" t="str">
        <f>"201511020761"</f>
        <v>201511020761</v>
      </c>
      <c r="H430" t="s">
        <v>99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30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13</v>
      </c>
      <c r="W430">
        <v>91</v>
      </c>
      <c r="X430">
        <v>0</v>
      </c>
      <c r="Z430">
        <v>0</v>
      </c>
      <c r="AA430" t="s">
        <v>845</v>
      </c>
    </row>
    <row r="431" spans="1:27" x14ac:dyDescent="0.25">
      <c r="H431">
        <v>607</v>
      </c>
    </row>
    <row r="432" spans="1:27" x14ac:dyDescent="0.25">
      <c r="A432">
        <v>213</v>
      </c>
      <c r="B432">
        <v>503</v>
      </c>
      <c r="C432" t="s">
        <v>846</v>
      </c>
      <c r="D432" t="s">
        <v>19</v>
      </c>
      <c r="E432" t="s">
        <v>92</v>
      </c>
      <c r="F432" t="s">
        <v>847</v>
      </c>
      <c r="G432" t="str">
        <f>"201410012460"</f>
        <v>201410012460</v>
      </c>
      <c r="H432" t="s">
        <v>848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30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Z432">
        <v>0</v>
      </c>
      <c r="AA432" t="s">
        <v>849</v>
      </c>
    </row>
    <row r="433" spans="1:27" x14ac:dyDescent="0.25">
      <c r="H433">
        <v>607</v>
      </c>
    </row>
    <row r="434" spans="1:27" x14ac:dyDescent="0.25">
      <c r="A434">
        <v>214</v>
      </c>
      <c r="B434">
        <v>744</v>
      </c>
      <c r="C434" t="s">
        <v>850</v>
      </c>
      <c r="D434" t="s">
        <v>31</v>
      </c>
      <c r="E434" t="s">
        <v>140</v>
      </c>
      <c r="F434" t="s">
        <v>851</v>
      </c>
      <c r="G434" t="str">
        <f>"201401000356"</f>
        <v>201401000356</v>
      </c>
      <c r="H434" t="s">
        <v>330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70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8</v>
      </c>
      <c r="W434">
        <v>56</v>
      </c>
      <c r="X434">
        <v>0</v>
      </c>
      <c r="Z434">
        <v>0</v>
      </c>
      <c r="AA434" t="s">
        <v>852</v>
      </c>
    </row>
    <row r="435" spans="1:27" x14ac:dyDescent="0.25">
      <c r="H435">
        <v>607</v>
      </c>
    </row>
    <row r="436" spans="1:27" x14ac:dyDescent="0.25">
      <c r="A436">
        <v>215</v>
      </c>
      <c r="B436">
        <v>405</v>
      </c>
      <c r="C436" t="s">
        <v>853</v>
      </c>
      <c r="D436" t="s">
        <v>212</v>
      </c>
      <c r="E436" t="s">
        <v>25</v>
      </c>
      <c r="F436" t="s">
        <v>854</v>
      </c>
      <c r="G436" t="str">
        <f>"00182894"</f>
        <v>00182894</v>
      </c>
      <c r="H436" t="s">
        <v>21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50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Z436">
        <v>0</v>
      </c>
      <c r="AA436" t="s">
        <v>855</v>
      </c>
    </row>
    <row r="437" spans="1:27" x14ac:dyDescent="0.25">
      <c r="H437">
        <v>607</v>
      </c>
    </row>
    <row r="438" spans="1:27" x14ac:dyDescent="0.25">
      <c r="A438">
        <v>216</v>
      </c>
      <c r="B438">
        <v>208</v>
      </c>
      <c r="C438" t="s">
        <v>856</v>
      </c>
      <c r="D438" t="s">
        <v>294</v>
      </c>
      <c r="E438" t="s">
        <v>857</v>
      </c>
      <c r="F438" t="s">
        <v>858</v>
      </c>
      <c r="G438" t="str">
        <f>"201406002944"</f>
        <v>201406002944</v>
      </c>
      <c r="H438" t="s">
        <v>304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30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10</v>
      </c>
      <c r="W438">
        <v>70</v>
      </c>
      <c r="X438">
        <v>0</v>
      </c>
      <c r="Z438">
        <v>0</v>
      </c>
      <c r="AA438" t="s">
        <v>859</v>
      </c>
    </row>
    <row r="439" spans="1:27" x14ac:dyDescent="0.25">
      <c r="H439">
        <v>607</v>
      </c>
    </row>
    <row r="440" spans="1:27" x14ac:dyDescent="0.25">
      <c r="A440">
        <v>217</v>
      </c>
      <c r="B440">
        <v>134</v>
      </c>
      <c r="C440" t="s">
        <v>860</v>
      </c>
      <c r="D440" t="s">
        <v>861</v>
      </c>
      <c r="E440" t="s">
        <v>862</v>
      </c>
      <c r="F440" t="s">
        <v>863</v>
      </c>
      <c r="G440" t="str">
        <f>"201411003237"</f>
        <v>201411003237</v>
      </c>
      <c r="H440" t="s">
        <v>65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12</v>
      </c>
      <c r="W440">
        <v>84</v>
      </c>
      <c r="X440">
        <v>0</v>
      </c>
      <c r="Z440">
        <v>0</v>
      </c>
      <c r="AA440" t="s">
        <v>864</v>
      </c>
    </row>
    <row r="441" spans="1:27" x14ac:dyDescent="0.25">
      <c r="H441">
        <v>607</v>
      </c>
    </row>
    <row r="442" spans="1:27" x14ac:dyDescent="0.25">
      <c r="A442">
        <v>218</v>
      </c>
      <c r="B442">
        <v>256</v>
      </c>
      <c r="C442" t="s">
        <v>865</v>
      </c>
      <c r="D442" t="s">
        <v>866</v>
      </c>
      <c r="E442" t="s">
        <v>216</v>
      </c>
      <c r="F442" t="s">
        <v>867</v>
      </c>
      <c r="G442" t="str">
        <f>"201511036342"</f>
        <v>201511036342</v>
      </c>
      <c r="H442" t="s">
        <v>868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5</v>
      </c>
      <c r="W442">
        <v>35</v>
      </c>
      <c r="X442">
        <v>0</v>
      </c>
      <c r="Z442">
        <v>0</v>
      </c>
      <c r="AA442" t="s">
        <v>869</v>
      </c>
    </row>
    <row r="443" spans="1:27" x14ac:dyDescent="0.25">
      <c r="H443">
        <v>607</v>
      </c>
    </row>
    <row r="444" spans="1:27" x14ac:dyDescent="0.25">
      <c r="A444">
        <v>219</v>
      </c>
      <c r="B444">
        <v>529</v>
      </c>
      <c r="C444" t="s">
        <v>870</v>
      </c>
      <c r="D444" t="s">
        <v>871</v>
      </c>
      <c r="E444" t="s">
        <v>43</v>
      </c>
      <c r="F444" t="s">
        <v>872</v>
      </c>
      <c r="G444" t="str">
        <f>"00102977"</f>
        <v>00102977</v>
      </c>
      <c r="H444" t="s">
        <v>209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30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8</v>
      </c>
      <c r="W444">
        <v>56</v>
      </c>
      <c r="X444">
        <v>0</v>
      </c>
      <c r="Z444">
        <v>0</v>
      </c>
      <c r="AA444" t="s">
        <v>873</v>
      </c>
    </row>
    <row r="445" spans="1:27" x14ac:dyDescent="0.25">
      <c r="H445">
        <v>607</v>
      </c>
    </row>
    <row r="446" spans="1:27" x14ac:dyDescent="0.25">
      <c r="A446">
        <v>220</v>
      </c>
      <c r="B446">
        <v>535</v>
      </c>
      <c r="C446" t="s">
        <v>874</v>
      </c>
      <c r="D446" t="s">
        <v>875</v>
      </c>
      <c r="E446" t="s">
        <v>72</v>
      </c>
      <c r="F446" t="s">
        <v>876</v>
      </c>
      <c r="G446" t="str">
        <f>"201401000321"</f>
        <v>201401000321</v>
      </c>
      <c r="H446" t="s">
        <v>877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21</v>
      </c>
      <c r="W446">
        <v>147</v>
      </c>
      <c r="X446">
        <v>0</v>
      </c>
      <c r="Z446">
        <v>0</v>
      </c>
      <c r="AA446" t="s">
        <v>878</v>
      </c>
    </row>
    <row r="447" spans="1:27" x14ac:dyDescent="0.25">
      <c r="H447">
        <v>607</v>
      </c>
    </row>
    <row r="448" spans="1:27" x14ac:dyDescent="0.25">
      <c r="A448">
        <v>221</v>
      </c>
      <c r="B448">
        <v>566</v>
      </c>
      <c r="C448" t="s">
        <v>879</v>
      </c>
      <c r="D448" t="s">
        <v>42</v>
      </c>
      <c r="E448" t="s">
        <v>31</v>
      </c>
      <c r="F448" t="s">
        <v>880</v>
      </c>
      <c r="G448" t="str">
        <f>"201511028276"</f>
        <v>201511028276</v>
      </c>
      <c r="H448" t="s">
        <v>267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13</v>
      </c>
      <c r="W448">
        <v>91</v>
      </c>
      <c r="X448">
        <v>0</v>
      </c>
      <c r="Z448">
        <v>0</v>
      </c>
      <c r="AA448" t="s">
        <v>881</v>
      </c>
    </row>
    <row r="449" spans="1:27" x14ac:dyDescent="0.25">
      <c r="H449">
        <v>607</v>
      </c>
    </row>
    <row r="450" spans="1:27" x14ac:dyDescent="0.25">
      <c r="A450">
        <v>222</v>
      </c>
      <c r="B450">
        <v>526</v>
      </c>
      <c r="C450" t="s">
        <v>882</v>
      </c>
      <c r="D450" t="s">
        <v>43</v>
      </c>
      <c r="E450" t="s">
        <v>109</v>
      </c>
      <c r="F450" t="s">
        <v>883</v>
      </c>
      <c r="G450" t="str">
        <f>"00148124"</f>
        <v>00148124</v>
      </c>
      <c r="H450" t="s">
        <v>763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Z450">
        <v>0</v>
      </c>
      <c r="AA450" t="s">
        <v>763</v>
      </c>
    </row>
    <row r="451" spans="1:27" x14ac:dyDescent="0.25">
      <c r="H451">
        <v>607</v>
      </c>
    </row>
    <row r="452" spans="1:27" x14ac:dyDescent="0.25">
      <c r="A452">
        <v>223</v>
      </c>
      <c r="B452">
        <v>419</v>
      </c>
      <c r="C452" t="s">
        <v>884</v>
      </c>
      <c r="D452" t="s">
        <v>114</v>
      </c>
      <c r="E452" t="s">
        <v>885</v>
      </c>
      <c r="F452" t="s">
        <v>886</v>
      </c>
      <c r="G452" t="str">
        <f>"00177305"</f>
        <v>00177305</v>
      </c>
      <c r="H452" t="s">
        <v>887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50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Z452">
        <v>0</v>
      </c>
      <c r="AA452" t="s">
        <v>888</v>
      </c>
    </row>
    <row r="453" spans="1:27" x14ac:dyDescent="0.25">
      <c r="H453">
        <v>607</v>
      </c>
    </row>
    <row r="454" spans="1:27" x14ac:dyDescent="0.25">
      <c r="A454">
        <v>224</v>
      </c>
      <c r="B454">
        <v>501</v>
      </c>
      <c r="C454" t="s">
        <v>889</v>
      </c>
      <c r="D454" t="s">
        <v>57</v>
      </c>
      <c r="E454" t="s">
        <v>890</v>
      </c>
      <c r="F454" t="s">
        <v>891</v>
      </c>
      <c r="G454" t="str">
        <f>"00118653"</f>
        <v>00118653</v>
      </c>
      <c r="H454" t="s">
        <v>321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Z454">
        <v>0</v>
      </c>
      <c r="AA454" t="s">
        <v>892</v>
      </c>
    </row>
    <row r="455" spans="1:27" x14ac:dyDescent="0.25">
      <c r="H455">
        <v>607</v>
      </c>
    </row>
    <row r="456" spans="1:27" x14ac:dyDescent="0.25">
      <c r="A456">
        <v>225</v>
      </c>
      <c r="B456">
        <v>351</v>
      </c>
      <c r="C456" t="s">
        <v>893</v>
      </c>
      <c r="D456" t="s">
        <v>178</v>
      </c>
      <c r="E456" t="s">
        <v>42</v>
      </c>
      <c r="F456" t="s">
        <v>894</v>
      </c>
      <c r="G456" t="str">
        <f>"00092294"</f>
        <v>00092294</v>
      </c>
      <c r="H456" t="s">
        <v>105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50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Z456">
        <v>0</v>
      </c>
      <c r="AA456" t="s">
        <v>895</v>
      </c>
    </row>
    <row r="457" spans="1:27" x14ac:dyDescent="0.25">
      <c r="H457">
        <v>607</v>
      </c>
    </row>
    <row r="458" spans="1:27" x14ac:dyDescent="0.25">
      <c r="A458">
        <v>226</v>
      </c>
      <c r="B458">
        <v>236</v>
      </c>
      <c r="C458" t="s">
        <v>896</v>
      </c>
      <c r="D458" t="s">
        <v>512</v>
      </c>
      <c r="E458" t="s">
        <v>103</v>
      </c>
      <c r="F458" t="s">
        <v>897</v>
      </c>
      <c r="G458" t="str">
        <f>"201406014688"</f>
        <v>201406014688</v>
      </c>
      <c r="H458" t="s">
        <v>877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50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12</v>
      </c>
      <c r="W458">
        <v>84</v>
      </c>
      <c r="X458">
        <v>0</v>
      </c>
      <c r="Z458">
        <v>0</v>
      </c>
      <c r="AA458" t="s">
        <v>898</v>
      </c>
    </row>
    <row r="459" spans="1:27" x14ac:dyDescent="0.25">
      <c r="H459">
        <v>607</v>
      </c>
    </row>
    <row r="460" spans="1:27" x14ac:dyDescent="0.25">
      <c r="A460">
        <v>227</v>
      </c>
      <c r="B460">
        <v>258</v>
      </c>
      <c r="C460" t="s">
        <v>899</v>
      </c>
      <c r="D460" t="s">
        <v>37</v>
      </c>
      <c r="E460" t="s">
        <v>900</v>
      </c>
      <c r="F460" t="s">
        <v>901</v>
      </c>
      <c r="G460" t="str">
        <f>"201411001521"</f>
        <v>201411001521</v>
      </c>
      <c r="H460" t="s">
        <v>250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Z460">
        <v>0</v>
      </c>
      <c r="AA460" t="s">
        <v>902</v>
      </c>
    </row>
    <row r="461" spans="1:27" x14ac:dyDescent="0.25">
      <c r="H461">
        <v>607</v>
      </c>
    </row>
    <row r="462" spans="1:27" x14ac:dyDescent="0.25">
      <c r="A462">
        <v>228</v>
      </c>
      <c r="B462">
        <v>141</v>
      </c>
      <c r="C462" t="s">
        <v>903</v>
      </c>
      <c r="D462" t="s">
        <v>904</v>
      </c>
      <c r="E462" t="s">
        <v>63</v>
      </c>
      <c r="F462" t="s">
        <v>905</v>
      </c>
      <c r="G462" t="str">
        <f>"00011340"</f>
        <v>00011340</v>
      </c>
      <c r="H462">
        <v>693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50</v>
      </c>
      <c r="O462">
        <v>0</v>
      </c>
      <c r="P462">
        <v>0</v>
      </c>
      <c r="Q462">
        <v>0</v>
      </c>
      <c r="R462">
        <v>0</v>
      </c>
      <c r="S462">
        <v>50</v>
      </c>
      <c r="T462">
        <v>0</v>
      </c>
      <c r="U462">
        <v>0</v>
      </c>
      <c r="V462">
        <v>0</v>
      </c>
      <c r="W462">
        <v>0</v>
      </c>
      <c r="X462">
        <v>0</v>
      </c>
      <c r="Z462">
        <v>0</v>
      </c>
      <c r="AA462">
        <v>793</v>
      </c>
    </row>
    <row r="463" spans="1:27" x14ac:dyDescent="0.25">
      <c r="H463">
        <v>607</v>
      </c>
    </row>
    <row r="464" spans="1:27" x14ac:dyDescent="0.25">
      <c r="A464">
        <v>229</v>
      </c>
      <c r="B464">
        <v>650</v>
      </c>
      <c r="C464" t="s">
        <v>906</v>
      </c>
      <c r="D464" t="s">
        <v>87</v>
      </c>
      <c r="E464" t="s">
        <v>145</v>
      </c>
      <c r="F464" t="s">
        <v>907</v>
      </c>
      <c r="G464" t="str">
        <f>"00007324"</f>
        <v>00007324</v>
      </c>
      <c r="H464" t="s">
        <v>373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50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Z464">
        <v>0</v>
      </c>
      <c r="AA464" t="s">
        <v>908</v>
      </c>
    </row>
    <row r="465" spans="1:27" x14ac:dyDescent="0.25">
      <c r="H465">
        <v>607</v>
      </c>
    </row>
    <row r="466" spans="1:27" x14ac:dyDescent="0.25">
      <c r="A466">
        <v>230</v>
      </c>
      <c r="B466">
        <v>574</v>
      </c>
      <c r="C466" t="s">
        <v>909</v>
      </c>
      <c r="D466" t="s">
        <v>910</v>
      </c>
      <c r="E466" t="s">
        <v>109</v>
      </c>
      <c r="F466" t="s">
        <v>911</v>
      </c>
      <c r="G466" t="str">
        <f>"201502004163"</f>
        <v>201502004163</v>
      </c>
      <c r="H466" t="s">
        <v>304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30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6</v>
      </c>
      <c r="W466">
        <v>42</v>
      </c>
      <c r="X466">
        <v>0</v>
      </c>
      <c r="Z466">
        <v>0</v>
      </c>
      <c r="AA466" t="s">
        <v>912</v>
      </c>
    </row>
    <row r="467" spans="1:27" x14ac:dyDescent="0.25">
      <c r="H467">
        <v>607</v>
      </c>
    </row>
    <row r="468" spans="1:27" x14ac:dyDescent="0.25">
      <c r="A468">
        <v>231</v>
      </c>
      <c r="B468">
        <v>690</v>
      </c>
      <c r="C468" t="s">
        <v>913</v>
      </c>
      <c r="D468" t="s">
        <v>914</v>
      </c>
      <c r="E468" t="s">
        <v>48</v>
      </c>
      <c r="F468" t="s">
        <v>915</v>
      </c>
      <c r="G468" t="str">
        <f>"201601000655"</f>
        <v>201601000655</v>
      </c>
      <c r="H468" t="s">
        <v>916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30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2</v>
      </c>
      <c r="W468">
        <v>14</v>
      </c>
      <c r="X468">
        <v>0</v>
      </c>
      <c r="Z468">
        <v>0</v>
      </c>
      <c r="AA468" t="s">
        <v>52</v>
      </c>
    </row>
    <row r="469" spans="1:27" x14ac:dyDescent="0.25">
      <c r="H469">
        <v>607</v>
      </c>
    </row>
    <row r="470" spans="1:27" x14ac:dyDescent="0.25">
      <c r="A470">
        <v>232</v>
      </c>
      <c r="B470">
        <v>257</v>
      </c>
      <c r="C470" t="s">
        <v>917</v>
      </c>
      <c r="D470" t="s">
        <v>918</v>
      </c>
      <c r="E470" t="s">
        <v>31</v>
      </c>
      <c r="F470" t="s">
        <v>919</v>
      </c>
      <c r="G470" t="str">
        <f>"00108016"</f>
        <v>00108016</v>
      </c>
      <c r="H470" t="s">
        <v>304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70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Z470">
        <v>0</v>
      </c>
      <c r="AA470" t="s">
        <v>920</v>
      </c>
    </row>
    <row r="471" spans="1:27" x14ac:dyDescent="0.25">
      <c r="H471">
        <v>607</v>
      </c>
    </row>
    <row r="472" spans="1:27" x14ac:dyDescent="0.25">
      <c r="A472">
        <v>233</v>
      </c>
      <c r="B472">
        <v>49</v>
      </c>
      <c r="C472" t="s">
        <v>921</v>
      </c>
      <c r="D472" t="s">
        <v>24</v>
      </c>
      <c r="E472" t="s">
        <v>87</v>
      </c>
      <c r="F472" t="s">
        <v>922</v>
      </c>
      <c r="G472" t="str">
        <f>"00026903"</f>
        <v>00026903</v>
      </c>
      <c r="H472" t="s">
        <v>923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30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Z472">
        <v>0</v>
      </c>
      <c r="AA472" t="s">
        <v>924</v>
      </c>
    </row>
    <row r="473" spans="1:27" x14ac:dyDescent="0.25">
      <c r="H473">
        <v>607</v>
      </c>
    </row>
    <row r="474" spans="1:27" x14ac:dyDescent="0.25">
      <c r="A474">
        <v>234</v>
      </c>
      <c r="B474">
        <v>51</v>
      </c>
      <c r="C474" t="s">
        <v>925</v>
      </c>
      <c r="D474" t="s">
        <v>512</v>
      </c>
      <c r="E474" t="s">
        <v>723</v>
      </c>
      <c r="F474" t="s">
        <v>926</v>
      </c>
      <c r="G474" t="str">
        <f>"00106685"</f>
        <v>00106685</v>
      </c>
      <c r="H474" t="s">
        <v>105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30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Z474">
        <v>0</v>
      </c>
      <c r="AA474" t="s">
        <v>927</v>
      </c>
    </row>
    <row r="475" spans="1:27" x14ac:dyDescent="0.25">
      <c r="H475">
        <v>607</v>
      </c>
    </row>
    <row r="476" spans="1:27" x14ac:dyDescent="0.25">
      <c r="A476">
        <v>235</v>
      </c>
      <c r="B476">
        <v>142</v>
      </c>
      <c r="C476" t="s">
        <v>928</v>
      </c>
      <c r="D476" t="s">
        <v>48</v>
      </c>
      <c r="E476" t="s">
        <v>87</v>
      </c>
      <c r="F476" t="s">
        <v>929</v>
      </c>
      <c r="G476" t="str">
        <f>"201412005346"</f>
        <v>201412005346</v>
      </c>
      <c r="H476" t="s">
        <v>868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Z476">
        <v>0</v>
      </c>
      <c r="AA476" t="s">
        <v>868</v>
      </c>
    </row>
    <row r="477" spans="1:27" x14ac:dyDescent="0.25">
      <c r="H477">
        <v>607</v>
      </c>
    </row>
    <row r="478" spans="1:27" x14ac:dyDescent="0.25">
      <c r="A478">
        <v>236</v>
      </c>
      <c r="B478">
        <v>176</v>
      </c>
      <c r="C478" t="s">
        <v>930</v>
      </c>
      <c r="D478" t="s">
        <v>649</v>
      </c>
      <c r="E478" t="s">
        <v>48</v>
      </c>
      <c r="F478" t="s">
        <v>931</v>
      </c>
      <c r="G478" t="str">
        <f>"201412003382"</f>
        <v>201412003382</v>
      </c>
      <c r="H478" t="s">
        <v>155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30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50</v>
      </c>
      <c r="U478">
        <v>0</v>
      </c>
      <c r="V478">
        <v>0</v>
      </c>
      <c r="W478">
        <v>0</v>
      </c>
      <c r="X478">
        <v>0</v>
      </c>
      <c r="Z478">
        <v>0</v>
      </c>
      <c r="AA478" t="s">
        <v>932</v>
      </c>
    </row>
    <row r="479" spans="1:27" x14ac:dyDescent="0.25">
      <c r="H479">
        <v>607</v>
      </c>
    </row>
    <row r="480" spans="1:27" x14ac:dyDescent="0.25">
      <c r="A480">
        <v>237</v>
      </c>
      <c r="B480">
        <v>213</v>
      </c>
      <c r="C480" t="s">
        <v>933</v>
      </c>
      <c r="D480" t="s">
        <v>80</v>
      </c>
      <c r="E480" t="s">
        <v>25</v>
      </c>
      <c r="F480" t="s">
        <v>934</v>
      </c>
      <c r="G480" t="str">
        <f>"00155714"</f>
        <v>00155714</v>
      </c>
      <c r="H480" t="s">
        <v>65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2</v>
      </c>
      <c r="W480">
        <v>14</v>
      </c>
      <c r="X480">
        <v>0</v>
      </c>
      <c r="Z480">
        <v>0</v>
      </c>
      <c r="AA480" t="s">
        <v>935</v>
      </c>
    </row>
    <row r="481" spans="1:27" x14ac:dyDescent="0.25">
      <c r="H481">
        <v>607</v>
      </c>
    </row>
    <row r="482" spans="1:27" x14ac:dyDescent="0.25">
      <c r="A482">
        <v>238</v>
      </c>
      <c r="B482">
        <v>545</v>
      </c>
      <c r="C482" t="s">
        <v>936</v>
      </c>
      <c r="D482" t="s">
        <v>937</v>
      </c>
      <c r="E482" t="s">
        <v>938</v>
      </c>
      <c r="F482" t="s">
        <v>939</v>
      </c>
      <c r="G482" t="str">
        <f>"200802008189"</f>
        <v>200802008189</v>
      </c>
      <c r="H482" t="s">
        <v>245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50</v>
      </c>
      <c r="O482">
        <v>30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Z482">
        <v>0</v>
      </c>
      <c r="AA482" t="s">
        <v>940</v>
      </c>
    </row>
    <row r="483" spans="1:27" x14ac:dyDescent="0.25">
      <c r="H483">
        <v>607</v>
      </c>
    </row>
    <row r="484" spans="1:27" x14ac:dyDescent="0.25">
      <c r="A484">
        <v>239</v>
      </c>
      <c r="B484">
        <v>64</v>
      </c>
      <c r="C484" t="s">
        <v>941</v>
      </c>
      <c r="D484" t="s">
        <v>344</v>
      </c>
      <c r="E484" t="s">
        <v>43</v>
      </c>
      <c r="F484" t="s">
        <v>942</v>
      </c>
      <c r="G484" t="str">
        <f>"201511009895"</f>
        <v>201511009895</v>
      </c>
      <c r="H484">
        <v>704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70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Z484">
        <v>0</v>
      </c>
      <c r="AA484">
        <v>774</v>
      </c>
    </row>
    <row r="485" spans="1:27" x14ac:dyDescent="0.25">
      <c r="H485">
        <v>607</v>
      </c>
    </row>
    <row r="486" spans="1:27" x14ac:dyDescent="0.25">
      <c r="A486">
        <v>240</v>
      </c>
      <c r="B486">
        <v>105</v>
      </c>
      <c r="C486" t="s">
        <v>943</v>
      </c>
      <c r="D486" t="s">
        <v>114</v>
      </c>
      <c r="E486" t="s">
        <v>31</v>
      </c>
      <c r="F486" t="s">
        <v>944</v>
      </c>
      <c r="G486" t="str">
        <f>"00025809"</f>
        <v>00025809</v>
      </c>
      <c r="H486" t="s">
        <v>582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70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Z486">
        <v>0</v>
      </c>
      <c r="AA486" t="s">
        <v>945</v>
      </c>
    </row>
    <row r="487" spans="1:27" x14ac:dyDescent="0.25">
      <c r="H487">
        <v>607</v>
      </c>
    </row>
    <row r="488" spans="1:27" x14ac:dyDescent="0.25">
      <c r="A488">
        <v>241</v>
      </c>
      <c r="B488">
        <v>209</v>
      </c>
      <c r="C488" t="s">
        <v>946</v>
      </c>
      <c r="D488" t="s">
        <v>353</v>
      </c>
      <c r="E488" t="s">
        <v>87</v>
      </c>
      <c r="F488" t="s">
        <v>947</v>
      </c>
      <c r="G488" t="str">
        <f>"00157499"</f>
        <v>00157499</v>
      </c>
      <c r="H488" t="s">
        <v>133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70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Z488">
        <v>0</v>
      </c>
      <c r="AA488" t="s">
        <v>948</v>
      </c>
    </row>
    <row r="489" spans="1:27" x14ac:dyDescent="0.25">
      <c r="H489">
        <v>607</v>
      </c>
    </row>
    <row r="490" spans="1:27" x14ac:dyDescent="0.25">
      <c r="A490">
        <v>242</v>
      </c>
      <c r="B490">
        <v>132</v>
      </c>
      <c r="C490" t="s">
        <v>949</v>
      </c>
      <c r="D490" t="s">
        <v>178</v>
      </c>
      <c r="E490" t="s">
        <v>300</v>
      </c>
      <c r="F490" t="s">
        <v>950</v>
      </c>
      <c r="G490" t="str">
        <f>"201511009302"</f>
        <v>201511009302</v>
      </c>
      <c r="H490" t="s">
        <v>21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Z490">
        <v>0</v>
      </c>
      <c r="AA490" t="s">
        <v>21</v>
      </c>
    </row>
    <row r="491" spans="1:27" x14ac:dyDescent="0.25">
      <c r="H491">
        <v>607</v>
      </c>
    </row>
    <row r="492" spans="1:27" x14ac:dyDescent="0.25">
      <c r="A492">
        <v>243</v>
      </c>
      <c r="B492">
        <v>412</v>
      </c>
      <c r="C492" t="s">
        <v>951</v>
      </c>
      <c r="D492" t="s">
        <v>43</v>
      </c>
      <c r="E492" t="s">
        <v>216</v>
      </c>
      <c r="F492" t="s">
        <v>952</v>
      </c>
      <c r="G492" t="str">
        <f>"00110179"</f>
        <v>00110179</v>
      </c>
      <c r="H492">
        <v>737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30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Z492">
        <v>0</v>
      </c>
      <c r="AA492">
        <v>767</v>
      </c>
    </row>
    <row r="493" spans="1:27" x14ac:dyDescent="0.25">
      <c r="H493">
        <v>607</v>
      </c>
    </row>
    <row r="494" spans="1:27" x14ac:dyDescent="0.25">
      <c r="A494">
        <v>244</v>
      </c>
      <c r="B494">
        <v>45</v>
      </c>
      <c r="C494" t="s">
        <v>953</v>
      </c>
      <c r="D494" t="s">
        <v>189</v>
      </c>
      <c r="E494" t="s">
        <v>954</v>
      </c>
      <c r="F494" t="s">
        <v>955</v>
      </c>
      <c r="G494" t="str">
        <f>"201511039632"</f>
        <v>201511039632</v>
      </c>
      <c r="H494" t="s">
        <v>956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Z494">
        <v>0</v>
      </c>
      <c r="AA494" t="s">
        <v>956</v>
      </c>
    </row>
    <row r="495" spans="1:27" x14ac:dyDescent="0.25">
      <c r="H495">
        <v>607</v>
      </c>
    </row>
    <row r="496" spans="1:27" x14ac:dyDescent="0.25">
      <c r="A496">
        <v>245</v>
      </c>
      <c r="B496">
        <v>287</v>
      </c>
      <c r="C496" t="s">
        <v>957</v>
      </c>
      <c r="D496" t="s">
        <v>25</v>
      </c>
      <c r="E496" t="s">
        <v>75</v>
      </c>
      <c r="F496" t="s">
        <v>958</v>
      </c>
      <c r="G496" t="str">
        <f>"201504003688"</f>
        <v>201504003688</v>
      </c>
      <c r="H496" t="s">
        <v>681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Z496">
        <v>0</v>
      </c>
      <c r="AA496" t="s">
        <v>959</v>
      </c>
    </row>
    <row r="497" spans="1:27" x14ac:dyDescent="0.25">
      <c r="H497">
        <v>607</v>
      </c>
    </row>
    <row r="498" spans="1:27" x14ac:dyDescent="0.25">
      <c r="A498">
        <v>246</v>
      </c>
      <c r="B498">
        <v>48</v>
      </c>
      <c r="C498" t="s">
        <v>343</v>
      </c>
      <c r="D498" t="s">
        <v>960</v>
      </c>
      <c r="E498" t="s">
        <v>31</v>
      </c>
      <c r="F498" t="s">
        <v>961</v>
      </c>
      <c r="G498" t="str">
        <f>"201401001412"</f>
        <v>201401001412</v>
      </c>
      <c r="H498" t="s">
        <v>277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30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5</v>
      </c>
      <c r="W498">
        <v>35</v>
      </c>
      <c r="X498">
        <v>0</v>
      </c>
      <c r="Z498">
        <v>0</v>
      </c>
      <c r="AA498" t="s">
        <v>962</v>
      </c>
    </row>
    <row r="499" spans="1:27" x14ac:dyDescent="0.25">
      <c r="H499">
        <v>607</v>
      </c>
    </row>
    <row r="500" spans="1:27" x14ac:dyDescent="0.25">
      <c r="A500">
        <v>247</v>
      </c>
      <c r="B500">
        <v>452</v>
      </c>
      <c r="C500" t="s">
        <v>963</v>
      </c>
      <c r="D500" t="s">
        <v>964</v>
      </c>
      <c r="E500" t="s">
        <v>175</v>
      </c>
      <c r="F500" t="s">
        <v>965</v>
      </c>
      <c r="G500" t="str">
        <f>"201206000133"</f>
        <v>201206000133</v>
      </c>
      <c r="H500" t="s">
        <v>625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30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Z500">
        <v>0</v>
      </c>
      <c r="AA500" t="s">
        <v>966</v>
      </c>
    </row>
    <row r="501" spans="1:27" x14ac:dyDescent="0.25">
      <c r="H501">
        <v>607</v>
      </c>
    </row>
    <row r="502" spans="1:27" x14ac:dyDescent="0.25">
      <c r="A502">
        <v>248</v>
      </c>
      <c r="B502">
        <v>481</v>
      </c>
      <c r="C502" t="s">
        <v>967</v>
      </c>
      <c r="D502" t="s">
        <v>163</v>
      </c>
      <c r="E502" t="s">
        <v>890</v>
      </c>
      <c r="F502" t="s">
        <v>968</v>
      </c>
      <c r="G502" t="str">
        <f>"00111484"</f>
        <v>00111484</v>
      </c>
      <c r="H502" t="s">
        <v>209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30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Z502">
        <v>0</v>
      </c>
      <c r="AA502" t="s">
        <v>969</v>
      </c>
    </row>
    <row r="503" spans="1:27" x14ac:dyDescent="0.25">
      <c r="H503">
        <v>607</v>
      </c>
    </row>
    <row r="504" spans="1:27" x14ac:dyDescent="0.25">
      <c r="A504">
        <v>249</v>
      </c>
      <c r="B504">
        <v>54</v>
      </c>
      <c r="C504" t="s">
        <v>970</v>
      </c>
      <c r="D504" t="s">
        <v>140</v>
      </c>
      <c r="E504" t="s">
        <v>971</v>
      </c>
      <c r="F504" t="s">
        <v>972</v>
      </c>
      <c r="G504" t="str">
        <f>"201411000848"</f>
        <v>201411000848</v>
      </c>
      <c r="H504" t="s">
        <v>973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Z504">
        <v>0</v>
      </c>
      <c r="AA504" t="s">
        <v>974</v>
      </c>
    </row>
    <row r="505" spans="1:27" x14ac:dyDescent="0.25">
      <c r="H505">
        <v>607</v>
      </c>
    </row>
    <row r="506" spans="1:27" x14ac:dyDescent="0.25">
      <c r="A506">
        <v>250</v>
      </c>
      <c r="B506">
        <v>363</v>
      </c>
      <c r="C506" t="s">
        <v>975</v>
      </c>
      <c r="D506" t="s">
        <v>43</v>
      </c>
      <c r="E506" t="s">
        <v>91</v>
      </c>
      <c r="F506" t="s">
        <v>976</v>
      </c>
      <c r="G506" t="str">
        <f>"00006095"</f>
        <v>00006095</v>
      </c>
      <c r="H506" t="s">
        <v>644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30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6</v>
      </c>
      <c r="W506">
        <v>42</v>
      </c>
      <c r="X506">
        <v>0</v>
      </c>
      <c r="Z506">
        <v>0</v>
      </c>
      <c r="AA506" t="s">
        <v>977</v>
      </c>
    </row>
    <row r="507" spans="1:27" x14ac:dyDescent="0.25">
      <c r="H507">
        <v>607</v>
      </c>
    </row>
    <row r="508" spans="1:27" x14ac:dyDescent="0.25">
      <c r="A508">
        <v>251</v>
      </c>
      <c r="B508">
        <v>543</v>
      </c>
      <c r="C508" t="s">
        <v>978</v>
      </c>
      <c r="D508" t="s">
        <v>938</v>
      </c>
      <c r="E508" t="s">
        <v>19</v>
      </c>
      <c r="F508" t="s">
        <v>979</v>
      </c>
      <c r="G508" t="str">
        <f>"00182438"</f>
        <v>00182438</v>
      </c>
      <c r="H508" t="s">
        <v>197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70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Z508">
        <v>0</v>
      </c>
      <c r="AA508" t="s">
        <v>980</v>
      </c>
    </row>
    <row r="509" spans="1:27" x14ac:dyDescent="0.25">
      <c r="H509">
        <v>607</v>
      </c>
    </row>
    <row r="510" spans="1:27" x14ac:dyDescent="0.25">
      <c r="A510">
        <v>252</v>
      </c>
      <c r="B510">
        <v>290</v>
      </c>
      <c r="C510" t="s">
        <v>981</v>
      </c>
      <c r="D510" t="s">
        <v>37</v>
      </c>
      <c r="E510" t="s">
        <v>140</v>
      </c>
      <c r="F510" t="s">
        <v>982</v>
      </c>
      <c r="G510" t="str">
        <f>"00183842"</f>
        <v>00183842</v>
      </c>
      <c r="H510" t="s">
        <v>277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50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Z510">
        <v>0</v>
      </c>
      <c r="AA510" t="s">
        <v>983</v>
      </c>
    </row>
    <row r="511" spans="1:27" x14ac:dyDescent="0.25">
      <c r="H511">
        <v>607</v>
      </c>
    </row>
    <row r="512" spans="1:27" x14ac:dyDescent="0.25">
      <c r="A512">
        <v>253</v>
      </c>
      <c r="B512">
        <v>548</v>
      </c>
      <c r="C512" t="s">
        <v>984</v>
      </c>
      <c r="D512" t="s">
        <v>131</v>
      </c>
      <c r="E512" t="s">
        <v>145</v>
      </c>
      <c r="F512" t="s">
        <v>985</v>
      </c>
      <c r="G512" t="str">
        <f>"200802003796"</f>
        <v>200802003796</v>
      </c>
      <c r="H512" t="s">
        <v>385</v>
      </c>
      <c r="I512">
        <v>0</v>
      </c>
      <c r="J512">
        <v>0</v>
      </c>
      <c r="K512">
        <v>0</v>
      </c>
      <c r="L512">
        <v>0</v>
      </c>
      <c r="M512">
        <v>100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Z512">
        <v>0</v>
      </c>
      <c r="AA512" t="s">
        <v>986</v>
      </c>
    </row>
    <row r="513" spans="1:27" x14ac:dyDescent="0.25">
      <c r="H513">
        <v>607</v>
      </c>
    </row>
    <row r="514" spans="1:27" x14ac:dyDescent="0.25">
      <c r="A514">
        <v>254</v>
      </c>
      <c r="B514">
        <v>479</v>
      </c>
      <c r="C514" t="s">
        <v>184</v>
      </c>
      <c r="D514" t="s">
        <v>987</v>
      </c>
      <c r="E514" t="s">
        <v>72</v>
      </c>
      <c r="F514" t="s">
        <v>988</v>
      </c>
      <c r="G514" t="str">
        <f>"00111349"</f>
        <v>00111349</v>
      </c>
      <c r="H514" t="s">
        <v>562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30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Z514">
        <v>0</v>
      </c>
      <c r="AA514" t="s">
        <v>989</v>
      </c>
    </row>
    <row r="515" spans="1:27" x14ac:dyDescent="0.25">
      <c r="H515">
        <v>607</v>
      </c>
    </row>
    <row r="516" spans="1:27" x14ac:dyDescent="0.25">
      <c r="A516">
        <v>255</v>
      </c>
      <c r="B516">
        <v>24</v>
      </c>
      <c r="C516" t="s">
        <v>990</v>
      </c>
      <c r="D516" t="s">
        <v>24</v>
      </c>
      <c r="E516" t="s">
        <v>145</v>
      </c>
      <c r="F516" t="s">
        <v>991</v>
      </c>
      <c r="G516" t="str">
        <f>"00176099"</f>
        <v>00176099</v>
      </c>
      <c r="H516" t="s">
        <v>992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20</v>
      </c>
      <c r="W516">
        <v>140</v>
      </c>
      <c r="X516">
        <v>0</v>
      </c>
      <c r="Z516">
        <v>0</v>
      </c>
      <c r="AA516" t="s">
        <v>993</v>
      </c>
    </row>
    <row r="517" spans="1:27" x14ac:dyDescent="0.25">
      <c r="H517">
        <v>607</v>
      </c>
    </row>
    <row r="518" spans="1:27" x14ac:dyDescent="0.25">
      <c r="A518">
        <v>256</v>
      </c>
      <c r="B518">
        <v>189</v>
      </c>
      <c r="C518" t="s">
        <v>994</v>
      </c>
      <c r="D518" t="s">
        <v>213</v>
      </c>
      <c r="E518" t="s">
        <v>37</v>
      </c>
      <c r="F518" t="s">
        <v>995</v>
      </c>
      <c r="G518" t="str">
        <f>"00157176"</f>
        <v>00157176</v>
      </c>
      <c r="H518" t="s">
        <v>495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7</v>
      </c>
      <c r="W518">
        <v>49</v>
      </c>
      <c r="X518">
        <v>0</v>
      </c>
      <c r="Z518">
        <v>0</v>
      </c>
      <c r="AA518" t="s">
        <v>996</v>
      </c>
    </row>
    <row r="519" spans="1:27" x14ac:dyDescent="0.25">
      <c r="H519">
        <v>607</v>
      </c>
    </row>
    <row r="520" spans="1:27" x14ac:dyDescent="0.25">
      <c r="A520">
        <v>257</v>
      </c>
      <c r="B520">
        <v>584</v>
      </c>
      <c r="C520" t="s">
        <v>997</v>
      </c>
      <c r="D520" t="s">
        <v>63</v>
      </c>
      <c r="E520" t="s">
        <v>72</v>
      </c>
      <c r="F520" t="s">
        <v>998</v>
      </c>
      <c r="G520" t="str">
        <f>"00183188"</f>
        <v>00183188</v>
      </c>
      <c r="H520" t="s">
        <v>155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6</v>
      </c>
      <c r="W520">
        <v>42</v>
      </c>
      <c r="X520">
        <v>0</v>
      </c>
      <c r="Z520">
        <v>0</v>
      </c>
      <c r="AA520" t="s">
        <v>999</v>
      </c>
    </row>
    <row r="521" spans="1:27" x14ac:dyDescent="0.25">
      <c r="H521">
        <v>607</v>
      </c>
    </row>
    <row r="522" spans="1:27" x14ac:dyDescent="0.25">
      <c r="A522">
        <v>258</v>
      </c>
      <c r="B522">
        <v>730</v>
      </c>
      <c r="C522" t="s">
        <v>343</v>
      </c>
      <c r="D522" t="s">
        <v>312</v>
      </c>
      <c r="E522" t="s">
        <v>137</v>
      </c>
      <c r="F522" t="s">
        <v>1000</v>
      </c>
      <c r="G522" t="str">
        <f>"201412001759"</f>
        <v>201412001759</v>
      </c>
      <c r="H522" t="s">
        <v>263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Z522">
        <v>0</v>
      </c>
      <c r="AA522" t="s">
        <v>1001</v>
      </c>
    </row>
    <row r="523" spans="1:27" x14ac:dyDescent="0.25">
      <c r="H523">
        <v>607</v>
      </c>
    </row>
    <row r="524" spans="1:27" x14ac:dyDescent="0.25">
      <c r="A524">
        <v>259</v>
      </c>
      <c r="B524">
        <v>277</v>
      </c>
      <c r="C524" t="s">
        <v>1002</v>
      </c>
      <c r="D524" t="s">
        <v>91</v>
      </c>
      <c r="E524" t="s">
        <v>63</v>
      </c>
      <c r="F524" t="s">
        <v>1003</v>
      </c>
      <c r="G524" t="str">
        <f>"00182755"</f>
        <v>00182755</v>
      </c>
      <c r="H524" t="s">
        <v>263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30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Z524">
        <v>0</v>
      </c>
      <c r="AA524" t="s">
        <v>1001</v>
      </c>
    </row>
    <row r="525" spans="1:27" x14ac:dyDescent="0.25">
      <c r="H525" t="s">
        <v>1004</v>
      </c>
    </row>
    <row r="526" spans="1:27" x14ac:dyDescent="0.25">
      <c r="A526">
        <v>260</v>
      </c>
      <c r="B526">
        <v>199</v>
      </c>
      <c r="C526" t="s">
        <v>1005</v>
      </c>
      <c r="D526" t="s">
        <v>91</v>
      </c>
      <c r="E526" t="s">
        <v>1006</v>
      </c>
      <c r="F526" t="s">
        <v>1007</v>
      </c>
      <c r="G526" t="str">
        <f>"00011369"</f>
        <v>00011369</v>
      </c>
      <c r="H526" t="s">
        <v>598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70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Z526">
        <v>0</v>
      </c>
      <c r="AA526" t="s">
        <v>1008</v>
      </c>
    </row>
    <row r="527" spans="1:27" x14ac:dyDescent="0.25">
      <c r="H527">
        <v>607</v>
      </c>
    </row>
    <row r="528" spans="1:27" x14ac:dyDescent="0.25">
      <c r="A528">
        <v>261</v>
      </c>
      <c r="B528">
        <v>135</v>
      </c>
      <c r="C528" t="s">
        <v>1009</v>
      </c>
      <c r="D528" t="s">
        <v>1010</v>
      </c>
      <c r="E528" t="s">
        <v>72</v>
      </c>
      <c r="F528" t="s">
        <v>1011</v>
      </c>
      <c r="G528" t="str">
        <f>"00147039"</f>
        <v>00147039</v>
      </c>
      <c r="H528" t="s">
        <v>598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70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Z528">
        <v>0</v>
      </c>
      <c r="AA528" t="s">
        <v>1008</v>
      </c>
    </row>
    <row r="529" spans="1:27" x14ac:dyDescent="0.25">
      <c r="H529">
        <v>607</v>
      </c>
    </row>
    <row r="530" spans="1:27" x14ac:dyDescent="0.25">
      <c r="A530">
        <v>262</v>
      </c>
      <c r="B530">
        <v>653</v>
      </c>
      <c r="C530" t="s">
        <v>1012</v>
      </c>
      <c r="D530" t="s">
        <v>43</v>
      </c>
      <c r="E530" t="s">
        <v>87</v>
      </c>
      <c r="F530" t="s">
        <v>1013</v>
      </c>
      <c r="G530" t="str">
        <f>"201406016028"</f>
        <v>201406016028</v>
      </c>
      <c r="H530" t="s">
        <v>186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6</v>
      </c>
      <c r="W530">
        <v>42</v>
      </c>
      <c r="X530">
        <v>0</v>
      </c>
      <c r="Z530">
        <v>0</v>
      </c>
      <c r="AA530" t="s">
        <v>1014</v>
      </c>
    </row>
    <row r="531" spans="1:27" x14ac:dyDescent="0.25">
      <c r="H531">
        <v>607</v>
      </c>
    </row>
    <row r="532" spans="1:27" x14ac:dyDescent="0.25">
      <c r="A532">
        <v>263</v>
      </c>
      <c r="B532">
        <v>458</v>
      </c>
      <c r="C532" t="s">
        <v>1015</v>
      </c>
      <c r="D532" t="s">
        <v>24</v>
      </c>
      <c r="E532" t="s">
        <v>43</v>
      </c>
      <c r="F532" t="s">
        <v>1016</v>
      </c>
      <c r="G532" t="str">
        <f>"00107249"</f>
        <v>00107249</v>
      </c>
      <c r="H532">
        <v>704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30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Z532">
        <v>0</v>
      </c>
      <c r="AA532">
        <v>734</v>
      </c>
    </row>
    <row r="533" spans="1:27" x14ac:dyDescent="0.25">
      <c r="H533">
        <v>607</v>
      </c>
    </row>
    <row r="534" spans="1:27" x14ac:dyDescent="0.25">
      <c r="A534">
        <v>264</v>
      </c>
      <c r="B534">
        <v>498</v>
      </c>
      <c r="C534" t="s">
        <v>1017</v>
      </c>
      <c r="D534" t="s">
        <v>1018</v>
      </c>
      <c r="E534" t="s">
        <v>31</v>
      </c>
      <c r="F534" t="s">
        <v>1019</v>
      </c>
      <c r="G534" t="str">
        <f>"201402000779"</f>
        <v>201402000779</v>
      </c>
      <c r="H534" t="s">
        <v>94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Z534">
        <v>0</v>
      </c>
      <c r="AA534" t="s">
        <v>94</v>
      </c>
    </row>
    <row r="535" spans="1:27" x14ac:dyDescent="0.25">
      <c r="H535">
        <v>607</v>
      </c>
    </row>
    <row r="536" spans="1:27" x14ac:dyDescent="0.25">
      <c r="A536">
        <v>265</v>
      </c>
      <c r="B536">
        <v>237</v>
      </c>
      <c r="C536" t="s">
        <v>283</v>
      </c>
      <c r="D536" t="s">
        <v>58</v>
      </c>
      <c r="E536" t="s">
        <v>37</v>
      </c>
      <c r="F536" t="s">
        <v>1020</v>
      </c>
      <c r="G536" t="str">
        <f>"201604006042"</f>
        <v>201604006042</v>
      </c>
      <c r="H536" t="s">
        <v>94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Z536">
        <v>0</v>
      </c>
      <c r="AA536" t="s">
        <v>94</v>
      </c>
    </row>
    <row r="537" spans="1:27" x14ac:dyDescent="0.25">
      <c r="H537">
        <v>607</v>
      </c>
    </row>
    <row r="538" spans="1:27" x14ac:dyDescent="0.25">
      <c r="A538">
        <v>266</v>
      </c>
      <c r="B538">
        <v>190</v>
      </c>
      <c r="C538" t="s">
        <v>1021</v>
      </c>
      <c r="D538" t="s">
        <v>772</v>
      </c>
      <c r="E538" t="s">
        <v>63</v>
      </c>
      <c r="F538" t="s">
        <v>1022</v>
      </c>
      <c r="G538" t="str">
        <f>"00008972"</f>
        <v>00008972</v>
      </c>
      <c r="H538" t="s">
        <v>558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50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Z538">
        <v>0</v>
      </c>
      <c r="AA538" t="s">
        <v>1023</v>
      </c>
    </row>
    <row r="539" spans="1:27" x14ac:dyDescent="0.25">
      <c r="H539" t="s">
        <v>257</v>
      </c>
    </row>
    <row r="540" spans="1:27" x14ac:dyDescent="0.25">
      <c r="A540">
        <v>267</v>
      </c>
      <c r="B540">
        <v>63</v>
      </c>
      <c r="C540" t="s">
        <v>1024</v>
      </c>
      <c r="D540" t="s">
        <v>175</v>
      </c>
      <c r="E540" t="s">
        <v>87</v>
      </c>
      <c r="F540" t="s">
        <v>1025</v>
      </c>
      <c r="G540" t="str">
        <f>"201410012510"</f>
        <v>201410012510</v>
      </c>
      <c r="H540" t="s">
        <v>1026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70</v>
      </c>
      <c r="O540">
        <v>30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Z540">
        <v>0</v>
      </c>
      <c r="AA540" t="s">
        <v>1027</v>
      </c>
    </row>
    <row r="541" spans="1:27" x14ac:dyDescent="0.25">
      <c r="H541">
        <v>607</v>
      </c>
    </row>
    <row r="542" spans="1:27" x14ac:dyDescent="0.25">
      <c r="A542">
        <v>268</v>
      </c>
      <c r="B542">
        <v>112</v>
      </c>
      <c r="C542" t="s">
        <v>1028</v>
      </c>
      <c r="D542" t="s">
        <v>114</v>
      </c>
      <c r="E542" t="s">
        <v>253</v>
      </c>
      <c r="F542" t="s">
        <v>1029</v>
      </c>
      <c r="G542" t="str">
        <f>"201511018006"</f>
        <v>201511018006</v>
      </c>
      <c r="H542" t="s">
        <v>676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30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Z542">
        <v>0</v>
      </c>
      <c r="AA542" t="s">
        <v>1030</v>
      </c>
    </row>
    <row r="543" spans="1:27" x14ac:dyDescent="0.25">
      <c r="H543">
        <v>607</v>
      </c>
    </row>
    <row r="544" spans="1:27" x14ac:dyDescent="0.25">
      <c r="A544">
        <v>269</v>
      </c>
      <c r="B544">
        <v>26</v>
      </c>
      <c r="C544" t="s">
        <v>1031</v>
      </c>
      <c r="D544" t="s">
        <v>43</v>
      </c>
      <c r="E544" t="s">
        <v>48</v>
      </c>
      <c r="F544" t="s">
        <v>1032</v>
      </c>
      <c r="G544" t="str">
        <f>"00008727"</f>
        <v>00008727</v>
      </c>
      <c r="H544" t="s">
        <v>676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30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Z544">
        <v>0</v>
      </c>
      <c r="AA544" t="s">
        <v>1030</v>
      </c>
    </row>
    <row r="545" spans="1:27" x14ac:dyDescent="0.25">
      <c r="H545">
        <v>607</v>
      </c>
    </row>
    <row r="546" spans="1:27" x14ac:dyDescent="0.25">
      <c r="A546">
        <v>270</v>
      </c>
      <c r="B546">
        <v>38</v>
      </c>
      <c r="C546" t="s">
        <v>1033</v>
      </c>
      <c r="D546" t="s">
        <v>729</v>
      </c>
      <c r="E546" t="s">
        <v>31</v>
      </c>
      <c r="F546" t="s">
        <v>1034</v>
      </c>
      <c r="G546" t="str">
        <f>"00109648"</f>
        <v>00109648</v>
      </c>
      <c r="H546" t="s">
        <v>676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30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Z546">
        <v>0</v>
      </c>
      <c r="AA546" t="s">
        <v>1030</v>
      </c>
    </row>
    <row r="547" spans="1:27" x14ac:dyDescent="0.25">
      <c r="H547">
        <v>607</v>
      </c>
    </row>
    <row r="548" spans="1:27" x14ac:dyDescent="0.25">
      <c r="A548">
        <v>271</v>
      </c>
      <c r="B548">
        <v>114</v>
      </c>
      <c r="C548" t="s">
        <v>1035</v>
      </c>
      <c r="D548" t="s">
        <v>1036</v>
      </c>
      <c r="E548" t="s">
        <v>92</v>
      </c>
      <c r="F548" t="s">
        <v>1037</v>
      </c>
      <c r="G548" t="str">
        <f>"00176113"</f>
        <v>00176113</v>
      </c>
      <c r="H548">
        <v>726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Z548">
        <v>0</v>
      </c>
      <c r="AA548">
        <v>726</v>
      </c>
    </row>
    <row r="549" spans="1:27" x14ac:dyDescent="0.25">
      <c r="H549">
        <v>607</v>
      </c>
    </row>
    <row r="550" spans="1:27" x14ac:dyDescent="0.25">
      <c r="A550">
        <v>272</v>
      </c>
      <c r="B550">
        <v>22</v>
      </c>
      <c r="C550" t="s">
        <v>1038</v>
      </c>
      <c r="D550" t="s">
        <v>960</v>
      </c>
      <c r="E550" t="s">
        <v>1039</v>
      </c>
      <c r="F550" t="s">
        <v>1040</v>
      </c>
      <c r="G550" t="str">
        <f>"201511006143"</f>
        <v>201511006143</v>
      </c>
      <c r="H550">
        <v>726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Z550">
        <v>0</v>
      </c>
      <c r="AA550">
        <v>726</v>
      </c>
    </row>
    <row r="551" spans="1:27" x14ac:dyDescent="0.25">
      <c r="H551">
        <v>607</v>
      </c>
    </row>
    <row r="552" spans="1:27" x14ac:dyDescent="0.25">
      <c r="A552">
        <v>273</v>
      </c>
      <c r="B552">
        <v>139</v>
      </c>
      <c r="C552" t="s">
        <v>1041</v>
      </c>
      <c r="D552" t="s">
        <v>189</v>
      </c>
      <c r="E552" t="s">
        <v>91</v>
      </c>
      <c r="F552" t="s">
        <v>1042</v>
      </c>
      <c r="G552" t="str">
        <f>"201402010452"</f>
        <v>201402010452</v>
      </c>
      <c r="H552" t="s">
        <v>973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Z552">
        <v>0</v>
      </c>
      <c r="AA552" t="s">
        <v>973</v>
      </c>
    </row>
    <row r="553" spans="1:27" x14ac:dyDescent="0.25">
      <c r="H553">
        <v>607</v>
      </c>
    </row>
    <row r="554" spans="1:27" x14ac:dyDescent="0.25">
      <c r="A554">
        <v>274</v>
      </c>
      <c r="B554">
        <v>570</v>
      </c>
      <c r="C554" t="s">
        <v>1043</v>
      </c>
      <c r="D554" t="s">
        <v>114</v>
      </c>
      <c r="E554" t="s">
        <v>87</v>
      </c>
      <c r="F554" t="s">
        <v>1044</v>
      </c>
      <c r="G554" t="str">
        <f>"201406004070"</f>
        <v>201406004070</v>
      </c>
      <c r="H554" t="s">
        <v>245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30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Z554">
        <v>0</v>
      </c>
      <c r="AA554" t="s">
        <v>1045</v>
      </c>
    </row>
    <row r="555" spans="1:27" x14ac:dyDescent="0.25">
      <c r="H555">
        <v>607</v>
      </c>
    </row>
    <row r="556" spans="1:27" x14ac:dyDescent="0.25">
      <c r="A556">
        <v>275</v>
      </c>
      <c r="B556">
        <v>486</v>
      </c>
      <c r="C556" t="s">
        <v>1046</v>
      </c>
      <c r="D556" t="s">
        <v>1047</v>
      </c>
      <c r="E556" t="s">
        <v>43</v>
      </c>
      <c r="F556" t="s">
        <v>1048</v>
      </c>
      <c r="G556" t="str">
        <f>"201410011610"</f>
        <v>201410011610</v>
      </c>
      <c r="H556" t="s">
        <v>267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30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Z556">
        <v>0</v>
      </c>
      <c r="AA556" t="s">
        <v>1049</v>
      </c>
    </row>
    <row r="557" spans="1:27" x14ac:dyDescent="0.25">
      <c r="H557">
        <v>607</v>
      </c>
    </row>
    <row r="558" spans="1:27" x14ac:dyDescent="0.25">
      <c r="A558">
        <v>276</v>
      </c>
      <c r="B558">
        <v>305</v>
      </c>
      <c r="C558" t="s">
        <v>1050</v>
      </c>
      <c r="D558" t="s">
        <v>163</v>
      </c>
      <c r="E558" t="s">
        <v>37</v>
      </c>
      <c r="F558" t="s">
        <v>1051</v>
      </c>
      <c r="G558" t="str">
        <f>"00079567"</f>
        <v>00079567</v>
      </c>
      <c r="H558">
        <v>682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30</v>
      </c>
      <c r="O558">
        <v>0</v>
      </c>
      <c r="P558">
        <v>0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Z558">
        <v>0</v>
      </c>
      <c r="AA558">
        <v>712</v>
      </c>
    </row>
    <row r="559" spans="1:27" x14ac:dyDescent="0.25">
      <c r="H559">
        <v>607</v>
      </c>
    </row>
    <row r="560" spans="1:27" x14ac:dyDescent="0.25">
      <c r="A560">
        <v>277</v>
      </c>
      <c r="B560">
        <v>382</v>
      </c>
      <c r="C560" t="s">
        <v>1052</v>
      </c>
      <c r="D560" t="s">
        <v>1053</v>
      </c>
      <c r="E560" t="s">
        <v>900</v>
      </c>
      <c r="F560" t="s">
        <v>1054</v>
      </c>
      <c r="G560" t="str">
        <f>"00107219"</f>
        <v>00107219</v>
      </c>
      <c r="H560" t="s">
        <v>644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30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Z560">
        <v>0</v>
      </c>
      <c r="AA560" t="s">
        <v>1055</v>
      </c>
    </row>
    <row r="561" spans="1:27" x14ac:dyDescent="0.25">
      <c r="H561">
        <v>607</v>
      </c>
    </row>
    <row r="562" spans="1:27" x14ac:dyDescent="0.25">
      <c r="A562">
        <v>278</v>
      </c>
      <c r="B562">
        <v>466</v>
      </c>
      <c r="C562" t="s">
        <v>1056</v>
      </c>
      <c r="D562" t="s">
        <v>57</v>
      </c>
      <c r="E562" t="s">
        <v>729</v>
      </c>
      <c r="F562" t="s">
        <v>1057</v>
      </c>
      <c r="G562" t="str">
        <f>"00012507"</f>
        <v>00012507</v>
      </c>
      <c r="H562" t="s">
        <v>197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30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Z562">
        <v>0</v>
      </c>
      <c r="AA562" t="s">
        <v>1058</v>
      </c>
    </row>
    <row r="563" spans="1:27" x14ac:dyDescent="0.25">
      <c r="H563">
        <v>607</v>
      </c>
    </row>
    <row r="564" spans="1:27" x14ac:dyDescent="0.25">
      <c r="A564">
        <v>279</v>
      </c>
      <c r="B564">
        <v>742</v>
      </c>
      <c r="C564" t="s">
        <v>1059</v>
      </c>
      <c r="D564" t="s">
        <v>37</v>
      </c>
      <c r="E564" t="s">
        <v>42</v>
      </c>
      <c r="F564" t="s">
        <v>1060</v>
      </c>
      <c r="G564" t="str">
        <f>"201401001310"</f>
        <v>201401001310</v>
      </c>
      <c r="H564" t="s">
        <v>263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Z564">
        <v>0</v>
      </c>
      <c r="AA564" t="s">
        <v>263</v>
      </c>
    </row>
    <row r="565" spans="1:27" x14ac:dyDescent="0.25">
      <c r="H565">
        <v>607</v>
      </c>
    </row>
    <row r="566" spans="1:27" x14ac:dyDescent="0.25">
      <c r="A566">
        <v>280</v>
      </c>
      <c r="B566">
        <v>14</v>
      </c>
      <c r="C566" t="s">
        <v>776</v>
      </c>
      <c r="D566" t="s">
        <v>729</v>
      </c>
      <c r="E566" t="s">
        <v>216</v>
      </c>
      <c r="F566" t="s">
        <v>1061</v>
      </c>
      <c r="G566" t="str">
        <f>"00175828"</f>
        <v>00175828</v>
      </c>
      <c r="H566" t="s">
        <v>263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Z566">
        <v>0</v>
      </c>
      <c r="AA566" t="s">
        <v>263</v>
      </c>
    </row>
    <row r="567" spans="1:27" x14ac:dyDescent="0.25">
      <c r="H567">
        <v>607</v>
      </c>
    </row>
    <row r="568" spans="1:27" x14ac:dyDescent="0.25">
      <c r="A568">
        <v>281</v>
      </c>
      <c r="B568">
        <v>103</v>
      </c>
      <c r="C568" t="s">
        <v>1062</v>
      </c>
      <c r="D568" t="s">
        <v>37</v>
      </c>
      <c r="E568" t="s">
        <v>1063</v>
      </c>
      <c r="F568" t="s">
        <v>1064</v>
      </c>
      <c r="G568" t="str">
        <f>"00110676"</f>
        <v>00110676</v>
      </c>
      <c r="H568" t="s">
        <v>491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30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Z568">
        <v>0</v>
      </c>
      <c r="AA568" t="s">
        <v>1065</v>
      </c>
    </row>
    <row r="569" spans="1:27" x14ac:dyDescent="0.25">
      <c r="H569">
        <v>607</v>
      </c>
    </row>
    <row r="570" spans="1:27" x14ac:dyDescent="0.25">
      <c r="A570">
        <v>282</v>
      </c>
      <c r="B570">
        <v>444</v>
      </c>
      <c r="C570" t="s">
        <v>1066</v>
      </c>
      <c r="D570" t="s">
        <v>103</v>
      </c>
      <c r="E570" t="s">
        <v>63</v>
      </c>
      <c r="F570" t="s">
        <v>1067</v>
      </c>
      <c r="G570" t="str">
        <f>"00121659"</f>
        <v>00121659</v>
      </c>
      <c r="H570" t="s">
        <v>637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30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Z570">
        <v>0</v>
      </c>
      <c r="AA570" t="s">
        <v>1068</v>
      </c>
    </row>
    <row r="571" spans="1:27" x14ac:dyDescent="0.25">
      <c r="H571">
        <v>607</v>
      </c>
    </row>
    <row r="572" spans="1:27" x14ac:dyDescent="0.25">
      <c r="A572">
        <v>283</v>
      </c>
      <c r="B572">
        <v>303</v>
      </c>
      <c r="C572" t="s">
        <v>1069</v>
      </c>
      <c r="D572" t="s">
        <v>109</v>
      </c>
      <c r="E572" t="s">
        <v>43</v>
      </c>
      <c r="F572" t="s">
        <v>1070</v>
      </c>
      <c r="G572" t="str">
        <f>"00109312"</f>
        <v>00109312</v>
      </c>
      <c r="H572" t="s">
        <v>150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30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Z572">
        <v>0</v>
      </c>
      <c r="AA572" t="s">
        <v>1071</v>
      </c>
    </row>
    <row r="573" spans="1:27" x14ac:dyDescent="0.25">
      <c r="H573">
        <v>607</v>
      </c>
    </row>
    <row r="574" spans="1:27" x14ac:dyDescent="0.25">
      <c r="A574">
        <v>284</v>
      </c>
      <c r="B574">
        <v>110</v>
      </c>
      <c r="C574" t="s">
        <v>1072</v>
      </c>
      <c r="D574" t="s">
        <v>24</v>
      </c>
      <c r="E574" t="s">
        <v>31</v>
      </c>
      <c r="F574" t="s">
        <v>1073</v>
      </c>
      <c r="G574" t="str">
        <f>"200802005029"</f>
        <v>200802005029</v>
      </c>
      <c r="H574" t="s">
        <v>1074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30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Z574">
        <v>0</v>
      </c>
      <c r="AA574" t="s">
        <v>1075</v>
      </c>
    </row>
    <row r="575" spans="1:27" x14ac:dyDescent="0.25">
      <c r="H575">
        <v>607</v>
      </c>
    </row>
    <row r="576" spans="1:27" x14ac:dyDescent="0.25">
      <c r="A576">
        <v>285</v>
      </c>
      <c r="B576">
        <v>682</v>
      </c>
      <c r="C576" t="s">
        <v>1076</v>
      </c>
      <c r="D576" t="s">
        <v>1077</v>
      </c>
      <c r="E576" t="s">
        <v>1078</v>
      </c>
      <c r="F576" t="s">
        <v>1079</v>
      </c>
      <c r="G576" t="str">
        <f>"00006109"</f>
        <v>00006109</v>
      </c>
      <c r="H576" t="s">
        <v>1074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30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Z576">
        <v>0</v>
      </c>
      <c r="AA576" t="s">
        <v>1075</v>
      </c>
    </row>
    <row r="577" spans="1:27" x14ac:dyDescent="0.25">
      <c r="H577">
        <v>607</v>
      </c>
    </row>
    <row r="578" spans="1:27" x14ac:dyDescent="0.25">
      <c r="A578">
        <v>286</v>
      </c>
      <c r="B578">
        <v>44</v>
      </c>
      <c r="C578" t="s">
        <v>1080</v>
      </c>
      <c r="D578" t="s">
        <v>1081</v>
      </c>
      <c r="E578" t="s">
        <v>37</v>
      </c>
      <c r="F578" t="s">
        <v>1082</v>
      </c>
      <c r="G578" t="str">
        <f>"00011986"</f>
        <v>00011986</v>
      </c>
      <c r="H578" t="s">
        <v>186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5</v>
      </c>
      <c r="W578">
        <v>35</v>
      </c>
      <c r="X578">
        <v>0</v>
      </c>
      <c r="Z578">
        <v>0</v>
      </c>
      <c r="AA578" t="s">
        <v>1083</v>
      </c>
    </row>
    <row r="579" spans="1:27" x14ac:dyDescent="0.25">
      <c r="H579">
        <v>607</v>
      </c>
    </row>
    <row r="580" spans="1:27" x14ac:dyDescent="0.25">
      <c r="A580">
        <v>287</v>
      </c>
      <c r="B580">
        <v>358</v>
      </c>
      <c r="C580" t="s">
        <v>1084</v>
      </c>
      <c r="D580" t="s">
        <v>63</v>
      </c>
      <c r="E580" t="s">
        <v>230</v>
      </c>
      <c r="F580" t="s">
        <v>1085</v>
      </c>
      <c r="G580" t="str">
        <f>"00138447"</f>
        <v>00138447</v>
      </c>
      <c r="H580" t="s">
        <v>598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30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Z580">
        <v>0</v>
      </c>
      <c r="AA580" t="s">
        <v>1086</v>
      </c>
    </row>
    <row r="581" spans="1:27" x14ac:dyDescent="0.25">
      <c r="H581">
        <v>607</v>
      </c>
    </row>
    <row r="582" spans="1:27" x14ac:dyDescent="0.25">
      <c r="A582">
        <v>288</v>
      </c>
      <c r="B582">
        <v>195</v>
      </c>
      <c r="C582" t="s">
        <v>1087</v>
      </c>
      <c r="D582" t="s">
        <v>540</v>
      </c>
      <c r="E582" t="s">
        <v>63</v>
      </c>
      <c r="F582" t="s">
        <v>1088</v>
      </c>
      <c r="G582" t="str">
        <f>"00139370"</f>
        <v>00139370</v>
      </c>
      <c r="H582" t="s">
        <v>142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Z582">
        <v>0</v>
      </c>
      <c r="AA582" t="s">
        <v>142</v>
      </c>
    </row>
    <row r="583" spans="1:27" x14ac:dyDescent="0.25">
      <c r="H583">
        <v>607</v>
      </c>
    </row>
    <row r="584" spans="1:27" x14ac:dyDescent="0.25">
      <c r="A584">
        <v>289</v>
      </c>
      <c r="B584">
        <v>217</v>
      </c>
      <c r="C584" t="s">
        <v>1089</v>
      </c>
      <c r="D584" t="s">
        <v>63</v>
      </c>
      <c r="E584" t="s">
        <v>37</v>
      </c>
      <c r="F584" t="s">
        <v>1090</v>
      </c>
      <c r="G584" t="str">
        <f>"00168434"</f>
        <v>00168434</v>
      </c>
      <c r="H584" t="s">
        <v>245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Z584">
        <v>0</v>
      </c>
      <c r="AA584" t="s">
        <v>245</v>
      </c>
    </row>
    <row r="585" spans="1:27" x14ac:dyDescent="0.25">
      <c r="H585">
        <v>607</v>
      </c>
    </row>
    <row r="586" spans="1:27" x14ac:dyDescent="0.25">
      <c r="A586">
        <v>290</v>
      </c>
      <c r="B586">
        <v>261</v>
      </c>
      <c r="C586" t="s">
        <v>1091</v>
      </c>
      <c r="D586" t="s">
        <v>63</v>
      </c>
      <c r="E586" t="s">
        <v>43</v>
      </c>
      <c r="F586" t="s">
        <v>1092</v>
      </c>
      <c r="G586" t="str">
        <f>"201406009395"</f>
        <v>201406009395</v>
      </c>
      <c r="H586" t="s">
        <v>1093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Z586">
        <v>0</v>
      </c>
      <c r="AA586" t="s">
        <v>1093</v>
      </c>
    </row>
    <row r="587" spans="1:27" x14ac:dyDescent="0.25">
      <c r="H587">
        <v>607</v>
      </c>
    </row>
    <row r="588" spans="1:27" x14ac:dyDescent="0.25">
      <c r="A588">
        <v>291</v>
      </c>
      <c r="B588">
        <v>569</v>
      </c>
      <c r="C588" t="s">
        <v>1094</v>
      </c>
      <c r="D588" t="s">
        <v>97</v>
      </c>
      <c r="E588" t="s">
        <v>137</v>
      </c>
      <c r="F588" t="s">
        <v>1095</v>
      </c>
      <c r="G588" t="str">
        <f>"201511025428"</f>
        <v>201511025428</v>
      </c>
      <c r="H588" t="s">
        <v>202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Z588">
        <v>0</v>
      </c>
      <c r="AA588" t="s">
        <v>202</v>
      </c>
    </row>
    <row r="589" spans="1:27" x14ac:dyDescent="0.25">
      <c r="H589">
        <v>607</v>
      </c>
    </row>
    <row r="590" spans="1:27" x14ac:dyDescent="0.25">
      <c r="A590">
        <v>292</v>
      </c>
      <c r="B590">
        <v>511</v>
      </c>
      <c r="C590" t="s">
        <v>1096</v>
      </c>
      <c r="D590" t="s">
        <v>48</v>
      </c>
      <c r="E590" t="s">
        <v>109</v>
      </c>
      <c r="F590" t="s">
        <v>1097</v>
      </c>
      <c r="G590" t="str">
        <f>"00107639"</f>
        <v>00107639</v>
      </c>
      <c r="H590" t="s">
        <v>1098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8</v>
      </c>
      <c r="W590">
        <v>56</v>
      </c>
      <c r="X590">
        <v>0</v>
      </c>
      <c r="Z590">
        <v>0</v>
      </c>
      <c r="AA590" t="s">
        <v>1099</v>
      </c>
    </row>
    <row r="591" spans="1:27" x14ac:dyDescent="0.25">
      <c r="H591">
        <v>607</v>
      </c>
    </row>
    <row r="592" spans="1:27" x14ac:dyDescent="0.25">
      <c r="A592">
        <v>293</v>
      </c>
      <c r="B592">
        <v>204</v>
      </c>
      <c r="C592" t="s">
        <v>1100</v>
      </c>
      <c r="D592" t="s">
        <v>455</v>
      </c>
      <c r="E592" t="s">
        <v>213</v>
      </c>
      <c r="F592" t="s">
        <v>1101</v>
      </c>
      <c r="G592" t="str">
        <f>"00137792"</f>
        <v>00137792</v>
      </c>
      <c r="H592" t="s">
        <v>255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Z592">
        <v>0</v>
      </c>
      <c r="AA592" t="s">
        <v>255</v>
      </c>
    </row>
    <row r="593" spans="1:27" x14ac:dyDescent="0.25">
      <c r="H593">
        <v>607</v>
      </c>
    </row>
    <row r="594" spans="1:27" x14ac:dyDescent="0.25">
      <c r="A594">
        <v>294</v>
      </c>
      <c r="B594">
        <v>35</v>
      </c>
      <c r="C594" t="s">
        <v>1102</v>
      </c>
      <c r="D594" t="s">
        <v>1103</v>
      </c>
      <c r="E594" t="s">
        <v>1104</v>
      </c>
      <c r="F594" t="s">
        <v>1105</v>
      </c>
      <c r="G594" t="str">
        <f>"00175756"</f>
        <v>00175756</v>
      </c>
      <c r="H594" t="s">
        <v>740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30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Z594">
        <v>0</v>
      </c>
      <c r="AA594" t="s">
        <v>1106</v>
      </c>
    </row>
    <row r="595" spans="1:27" x14ac:dyDescent="0.25">
      <c r="H595">
        <v>607</v>
      </c>
    </row>
    <row r="596" spans="1:27" x14ac:dyDescent="0.25">
      <c r="A596">
        <v>295</v>
      </c>
      <c r="B596">
        <v>681</v>
      </c>
      <c r="C596" t="s">
        <v>1107</v>
      </c>
      <c r="D596" t="s">
        <v>353</v>
      </c>
      <c r="E596" t="s">
        <v>48</v>
      </c>
      <c r="F596" t="s">
        <v>1108</v>
      </c>
      <c r="G596" t="str">
        <f>"00155405"</f>
        <v>00155405</v>
      </c>
      <c r="H596" t="s">
        <v>558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Z596">
        <v>0</v>
      </c>
      <c r="AA596" t="s">
        <v>558</v>
      </c>
    </row>
    <row r="597" spans="1:27" x14ac:dyDescent="0.25">
      <c r="H597">
        <v>607</v>
      </c>
    </row>
    <row r="598" spans="1:27" x14ac:dyDescent="0.25">
      <c r="A598">
        <v>296</v>
      </c>
      <c r="B598">
        <v>80</v>
      </c>
      <c r="C598" t="s">
        <v>1109</v>
      </c>
      <c r="D598" t="s">
        <v>1110</v>
      </c>
      <c r="E598" t="s">
        <v>1111</v>
      </c>
      <c r="F598" t="s">
        <v>1112</v>
      </c>
      <c r="G598" t="str">
        <f>"00193265"</f>
        <v>00193265</v>
      </c>
      <c r="H598" t="s">
        <v>1113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Z598">
        <v>0</v>
      </c>
      <c r="AA598" t="s">
        <v>1113</v>
      </c>
    </row>
    <row r="599" spans="1:27" x14ac:dyDescent="0.25">
      <c r="H599">
        <v>607</v>
      </c>
    </row>
    <row r="600" spans="1:27" x14ac:dyDescent="0.25">
      <c r="A600">
        <v>297</v>
      </c>
      <c r="B600">
        <v>541</v>
      </c>
      <c r="C600" t="s">
        <v>1114</v>
      </c>
      <c r="D600" t="s">
        <v>37</v>
      </c>
      <c r="E600" t="s">
        <v>145</v>
      </c>
      <c r="F600" t="s">
        <v>1115</v>
      </c>
      <c r="G600" t="str">
        <f>"201511025691"</f>
        <v>201511025691</v>
      </c>
      <c r="H600" t="s">
        <v>1116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6</v>
      </c>
      <c r="W600">
        <v>42</v>
      </c>
      <c r="X600">
        <v>0</v>
      </c>
      <c r="Z600">
        <v>0</v>
      </c>
      <c r="AA600" t="s">
        <v>1117</v>
      </c>
    </row>
    <row r="601" spans="1:27" x14ac:dyDescent="0.25">
      <c r="H601">
        <v>607</v>
      </c>
    </row>
    <row r="602" spans="1:27" x14ac:dyDescent="0.25">
      <c r="A602">
        <v>298</v>
      </c>
      <c r="B602">
        <v>127</v>
      </c>
      <c r="C602" t="s">
        <v>1118</v>
      </c>
      <c r="D602" t="s">
        <v>63</v>
      </c>
      <c r="E602" t="s">
        <v>91</v>
      </c>
      <c r="F602" t="s">
        <v>1119</v>
      </c>
      <c r="G602" t="str">
        <f>"00154586"</f>
        <v>00154586</v>
      </c>
      <c r="H602">
        <v>671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Z602">
        <v>0</v>
      </c>
      <c r="AA602">
        <v>671</v>
      </c>
    </row>
    <row r="603" spans="1:27" x14ac:dyDescent="0.25">
      <c r="H603">
        <v>607</v>
      </c>
    </row>
    <row r="604" spans="1:27" x14ac:dyDescent="0.25">
      <c r="A604">
        <v>299</v>
      </c>
      <c r="B604">
        <v>57</v>
      </c>
      <c r="C604" t="s">
        <v>1120</v>
      </c>
      <c r="D604" t="s">
        <v>63</v>
      </c>
      <c r="E604" t="s">
        <v>87</v>
      </c>
      <c r="F604" t="s">
        <v>1121</v>
      </c>
      <c r="G604" t="str">
        <f>"00184630"</f>
        <v>00184630</v>
      </c>
      <c r="H604" t="s">
        <v>1122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30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Z604">
        <v>0</v>
      </c>
      <c r="AA604" t="s">
        <v>1123</v>
      </c>
    </row>
    <row r="605" spans="1:27" x14ac:dyDescent="0.25">
      <c r="H605">
        <v>607</v>
      </c>
    </row>
    <row r="606" spans="1:27" x14ac:dyDescent="0.25">
      <c r="A606">
        <v>300</v>
      </c>
      <c r="B606">
        <v>316</v>
      </c>
      <c r="C606" t="s">
        <v>1124</v>
      </c>
      <c r="D606" t="s">
        <v>24</v>
      </c>
      <c r="E606" t="s">
        <v>91</v>
      </c>
      <c r="F606" t="s">
        <v>1125</v>
      </c>
      <c r="G606" t="str">
        <f>"00187347"</f>
        <v>00187347</v>
      </c>
      <c r="H606" t="s">
        <v>877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Z606">
        <v>0</v>
      </c>
      <c r="AA606" t="s">
        <v>877</v>
      </c>
    </row>
    <row r="607" spans="1:27" x14ac:dyDescent="0.25">
      <c r="H607">
        <v>607</v>
      </c>
    </row>
    <row r="608" spans="1:27" x14ac:dyDescent="0.25">
      <c r="A608">
        <v>301</v>
      </c>
      <c r="B608">
        <v>531</v>
      </c>
      <c r="C608" t="s">
        <v>1126</v>
      </c>
      <c r="D608" t="s">
        <v>1127</v>
      </c>
      <c r="E608" t="s">
        <v>604</v>
      </c>
      <c r="F608" t="s">
        <v>1128</v>
      </c>
      <c r="G608" t="str">
        <f>"00011526"</f>
        <v>00011526</v>
      </c>
      <c r="H608" t="s">
        <v>1129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30</v>
      </c>
      <c r="O608">
        <v>0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Z608">
        <v>0</v>
      </c>
      <c r="AA608" t="s">
        <v>1130</v>
      </c>
    </row>
    <row r="609" spans="1:27" x14ac:dyDescent="0.25">
      <c r="H609">
        <v>607</v>
      </c>
    </row>
    <row r="610" spans="1:27" x14ac:dyDescent="0.25">
      <c r="A610">
        <v>302</v>
      </c>
      <c r="B610">
        <v>278</v>
      </c>
      <c r="C610" t="s">
        <v>1131</v>
      </c>
      <c r="D610" t="s">
        <v>91</v>
      </c>
      <c r="E610" t="s">
        <v>43</v>
      </c>
      <c r="F610" t="s">
        <v>1132</v>
      </c>
      <c r="G610" t="str">
        <f>"00150057"</f>
        <v>00150057</v>
      </c>
      <c r="H610" t="s">
        <v>1098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30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Z610">
        <v>0</v>
      </c>
      <c r="AA610" t="s">
        <v>1133</v>
      </c>
    </row>
    <row r="611" spans="1:27" x14ac:dyDescent="0.25">
      <c r="H611">
        <v>607</v>
      </c>
    </row>
    <row r="612" spans="1:27" x14ac:dyDescent="0.25">
      <c r="A612">
        <v>303</v>
      </c>
      <c r="B612">
        <v>353</v>
      </c>
      <c r="C612" t="s">
        <v>1134</v>
      </c>
      <c r="D612" t="s">
        <v>37</v>
      </c>
      <c r="E612" t="s">
        <v>91</v>
      </c>
      <c r="F612" t="s">
        <v>1135</v>
      </c>
      <c r="G612" t="str">
        <f>"201303000640"</f>
        <v>201303000640</v>
      </c>
      <c r="H612" t="s">
        <v>1136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Z612">
        <v>0</v>
      </c>
      <c r="AA612" t="s">
        <v>1136</v>
      </c>
    </row>
    <row r="613" spans="1:27" x14ac:dyDescent="0.25">
      <c r="H613">
        <v>607</v>
      </c>
    </row>
    <row r="614" spans="1:27" x14ac:dyDescent="0.25">
      <c r="A614">
        <v>304</v>
      </c>
      <c r="B614">
        <v>77</v>
      </c>
      <c r="C614" t="s">
        <v>1137</v>
      </c>
      <c r="D614" t="s">
        <v>37</v>
      </c>
      <c r="E614" t="s">
        <v>37</v>
      </c>
      <c r="F614" t="s">
        <v>1138</v>
      </c>
      <c r="G614" t="str">
        <f>"00178741"</f>
        <v>00178741</v>
      </c>
      <c r="H614" t="s">
        <v>1139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Z614">
        <v>0</v>
      </c>
      <c r="AA614" t="s">
        <v>1140</v>
      </c>
    </row>
    <row r="615" spans="1:27" x14ac:dyDescent="0.25">
      <c r="H615">
        <v>607</v>
      </c>
    </row>
    <row r="616" spans="1:27" x14ac:dyDescent="0.25">
      <c r="A616">
        <v>305</v>
      </c>
      <c r="B616">
        <v>307</v>
      </c>
      <c r="C616" t="s">
        <v>1141</v>
      </c>
      <c r="D616" t="s">
        <v>108</v>
      </c>
      <c r="E616" t="s">
        <v>37</v>
      </c>
      <c r="F616" t="s">
        <v>1142</v>
      </c>
      <c r="G616" t="str">
        <f>"201512000016"</f>
        <v>201512000016</v>
      </c>
      <c r="H616" t="s">
        <v>398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Z616">
        <v>0</v>
      </c>
      <c r="AA616" t="s">
        <v>398</v>
      </c>
    </row>
    <row r="617" spans="1:27" x14ac:dyDescent="0.25">
      <c r="H617">
        <v>607</v>
      </c>
    </row>
    <row r="618" spans="1:27" x14ac:dyDescent="0.25">
      <c r="A618">
        <v>306</v>
      </c>
      <c r="B618">
        <v>450</v>
      </c>
      <c r="C618" t="s">
        <v>1143</v>
      </c>
      <c r="D618" t="s">
        <v>36</v>
      </c>
      <c r="E618" t="s">
        <v>31</v>
      </c>
      <c r="F618" t="s">
        <v>1144</v>
      </c>
      <c r="G618" t="str">
        <f>"00151909"</f>
        <v>00151909</v>
      </c>
      <c r="H618" t="s">
        <v>1145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Z618">
        <v>0</v>
      </c>
      <c r="AA618" t="s">
        <v>1145</v>
      </c>
    </row>
    <row r="619" spans="1:27" x14ac:dyDescent="0.25">
      <c r="H619">
        <v>607</v>
      </c>
    </row>
    <row r="620" spans="1:27" x14ac:dyDescent="0.25">
      <c r="A620">
        <v>307</v>
      </c>
      <c r="B620">
        <v>78</v>
      </c>
      <c r="C620" t="s">
        <v>1146</v>
      </c>
      <c r="D620" t="s">
        <v>619</v>
      </c>
      <c r="E620" t="s">
        <v>18</v>
      </c>
      <c r="F620" t="s">
        <v>1147</v>
      </c>
      <c r="G620" t="str">
        <f>"00111058"</f>
        <v>00111058</v>
      </c>
      <c r="H620" t="s">
        <v>1148</v>
      </c>
      <c r="I620">
        <v>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Z620">
        <v>0</v>
      </c>
      <c r="AA620" t="s">
        <v>1148</v>
      </c>
    </row>
    <row r="621" spans="1:27" x14ac:dyDescent="0.25">
      <c r="H621">
        <v>607</v>
      </c>
    </row>
    <row r="622" spans="1:27" x14ac:dyDescent="0.25">
      <c r="A622">
        <v>308</v>
      </c>
      <c r="B622">
        <v>401</v>
      </c>
      <c r="C622" t="s">
        <v>1149</v>
      </c>
      <c r="D622" t="s">
        <v>294</v>
      </c>
      <c r="E622" t="s">
        <v>37</v>
      </c>
      <c r="F622" t="s">
        <v>1150</v>
      </c>
      <c r="G622" t="str">
        <f>"00106884"</f>
        <v>00106884</v>
      </c>
      <c r="H622">
        <v>583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Z622">
        <v>0</v>
      </c>
      <c r="AA622">
        <v>583</v>
      </c>
    </row>
    <row r="623" spans="1:27" x14ac:dyDescent="0.25">
      <c r="H623">
        <v>607</v>
      </c>
    </row>
    <row r="625" spans="1:1" x14ac:dyDescent="0.25">
      <c r="A625" t="s">
        <v>1151</v>
      </c>
    </row>
    <row r="626" spans="1:1" x14ac:dyDescent="0.25">
      <c r="A626" t="s">
        <v>1152</v>
      </c>
    </row>
    <row r="627" spans="1:1" x14ac:dyDescent="0.25">
      <c r="A627" t="s">
        <v>1153</v>
      </c>
    </row>
    <row r="628" spans="1:1" x14ac:dyDescent="0.25">
      <c r="A628" t="s">
        <v>1154</v>
      </c>
    </row>
    <row r="629" spans="1:1" x14ac:dyDescent="0.25">
      <c r="A629" t="s">
        <v>1155</v>
      </c>
    </row>
    <row r="630" spans="1:1" x14ac:dyDescent="0.25">
      <c r="A630" t="s">
        <v>1156</v>
      </c>
    </row>
    <row r="631" spans="1:1" x14ac:dyDescent="0.25">
      <c r="A631" t="s">
        <v>1157</v>
      </c>
    </row>
    <row r="632" spans="1:1" x14ac:dyDescent="0.25">
      <c r="A632" t="s">
        <v>1158</v>
      </c>
    </row>
    <row r="633" spans="1:1" x14ac:dyDescent="0.25">
      <c r="A633" t="s">
        <v>1159</v>
      </c>
    </row>
    <row r="634" spans="1:1" x14ac:dyDescent="0.25">
      <c r="A634" t="s">
        <v>1160</v>
      </c>
    </row>
    <row r="635" spans="1:1" x14ac:dyDescent="0.25">
      <c r="A635" t="s">
        <v>1161</v>
      </c>
    </row>
    <row r="636" spans="1:1" x14ac:dyDescent="0.25">
      <c r="A636" t="s">
        <v>1162</v>
      </c>
    </row>
    <row r="637" spans="1:1" x14ac:dyDescent="0.25">
      <c r="A637" t="s">
        <v>1163</v>
      </c>
    </row>
    <row r="638" spans="1:1" x14ac:dyDescent="0.25">
      <c r="A638" t="s">
        <v>1164</v>
      </c>
    </row>
    <row r="639" spans="1:1" x14ac:dyDescent="0.25">
      <c r="A639" t="s">
        <v>1165</v>
      </c>
    </row>
    <row r="640" spans="1:1" x14ac:dyDescent="0.25">
      <c r="A640" t="s">
        <v>1166</v>
      </c>
    </row>
    <row r="641" spans="1:1" x14ac:dyDescent="0.25">
      <c r="A641" t="s">
        <v>1167</v>
      </c>
    </row>
    <row r="642" spans="1:1" x14ac:dyDescent="0.25">
      <c r="A642" t="s">
        <v>1168</v>
      </c>
    </row>
    <row r="643" spans="1:1" x14ac:dyDescent="0.25">
      <c r="A643" t="s">
        <v>1169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2018-05-09T06:14:14Z</dcterms:created>
  <dcterms:modified xsi:type="dcterms:W3CDTF">2018-05-09T06:14:16Z</dcterms:modified>
</cp:coreProperties>
</file>