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798" i="1" l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<sst xmlns="http://schemas.openxmlformats.org/spreadsheetml/2006/main" count="2242" uniqueCount="1495">
  <si>
    <t>ΠΛΗΡΩΣΗ ΘΕΣΕΩΝ ΜΕ ΣΕΙΡΑ ΠΡΟΤΕΡΑΙΟΤΗΤΑΣ (ΑΡΘΡΟ 18/Ν. 2190/1994) ΠΡΟΚΗΡΥΞΗ : 8Κ/2017</t>
  </si>
  <si>
    <t>ΣΕΙΡΑ ΚΑΤΑΤΑΞΗΣ (ΚΥΡΙΟΣ)</t>
  </si>
  <si>
    <t>ΥΠΟΧΡΕΩΤΙΚΗΣ ΕΚΠΑΙΔΕΥΣΗΣ (ΥΕ)</t>
  </si>
  <si>
    <t>ΕΙΔΙΚΗ ΚΑΤΗΓΟΡΙΑ Β΄ ΜΕ ΕΜΠΕΙΡΙΑ</t>
  </si>
  <si>
    <t>ΥΕ ΕΠΙΜΕΛΗΤΩΝ ΔΙΚΑΣΤΗΡΙΩΝ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</si>
  <si>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</si>
  <si>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</si>
  <si>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</si>
  <si>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</si>
  <si>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</si>
  <si>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</si>
  <si>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</si>
  <si>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</si>
  <si>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ΣΙΟΥΤΗΣ</t>
  </si>
  <si>
    <t>ΒΑΣΙΛΗΣ</t>
  </si>
  <si>
    <t>ΧΡΗΣΤΟΣ</t>
  </si>
  <si>
    <t>Ρ095325</t>
  </si>
  <si>
    <t>11,66</t>
  </si>
  <si>
    <t>509-505-506-504-501</t>
  </si>
  <si>
    <t>ΠΑΠΑΔΟΠΟΥΛΟΥ</t>
  </si>
  <si>
    <t>ΕΜΜΑΝΟΥΕΛΑ</t>
  </si>
  <si>
    <t>ΧΑΡΑΛΑΜΠΟΣ</t>
  </si>
  <si>
    <t>ΑΚ265411</t>
  </si>
  <si>
    <t>18,08</t>
  </si>
  <si>
    <t>508-509-510-507-512</t>
  </si>
  <si>
    <t>ΚΑΣΤΟΠΟΥΛΟΣ</t>
  </si>
  <si>
    <t>ΣΥΜΕΩΝ</t>
  </si>
  <si>
    <t>ΚΩΝΣΤΑΝΤΙΝΟΣ</t>
  </si>
  <si>
    <t>ΑΗ299449</t>
  </si>
  <si>
    <t>11,53</t>
  </si>
  <si>
    <t>508-511</t>
  </si>
  <si>
    <t>ΜΑΣΟΥΡΑ</t>
  </si>
  <si>
    <t>ΔΗΜΗΤΡΑ</t>
  </si>
  <si>
    <t>ΓΕΩΡΓΙΟΣ</t>
  </si>
  <si>
    <t>ΑΒ079113</t>
  </si>
  <si>
    <t>11,58</t>
  </si>
  <si>
    <t>503-509-512-513-504-505-506-501-502-510-511-508-507</t>
  </si>
  <si>
    <t>ΠΑΝΑΓΟΠΟΥΛΟΣ</t>
  </si>
  <si>
    <t>ΒΑΣΙΛΕΙΟΣ</t>
  </si>
  <si>
    <t>ΑΒ042110</t>
  </si>
  <si>
    <t>11,3</t>
  </si>
  <si>
    <t>504-505-506-501-509-513-512-502-511-510-503-508-507</t>
  </si>
  <si>
    <t>ΜΙΧΑΗΛΙΔΗΣ</t>
  </si>
  <si>
    <t>ΝΙΚΟΛΑΟΣ</t>
  </si>
  <si>
    <t>Χ948197</t>
  </si>
  <si>
    <t>12,07</t>
  </si>
  <si>
    <t>ΚΟΚΚΩΝΗ</t>
  </si>
  <si>
    <t>ΧΡΥΣΑΝΘΗ</t>
  </si>
  <si>
    <t>ΙΩΑΝΝΗΣ</t>
  </si>
  <si>
    <t>Χ211298</t>
  </si>
  <si>
    <t>11,14</t>
  </si>
  <si>
    <t>505-506-504-502-509-512-513</t>
  </si>
  <si>
    <t>ΣΙΑΨΑΛΗ</t>
  </si>
  <si>
    <t>ΜΑΡΙΑ</t>
  </si>
  <si>
    <t>ΛΕΩΝΙΔΑΣ</t>
  </si>
  <si>
    <t>Π799477</t>
  </si>
  <si>
    <t>508-501-502-504-505-506-509-512-513-511-510</t>
  </si>
  <si>
    <t>Καποπούλου</t>
  </si>
  <si>
    <t>Όλγα</t>
  </si>
  <si>
    <t>Παναγιώτης</t>
  </si>
  <si>
    <t>Χ933512</t>
  </si>
  <si>
    <t>14,15</t>
  </si>
  <si>
    <t>509-508-503-501-510-511-512-513-507-502-504-505-506</t>
  </si>
  <si>
    <t>ΚΑΛΟΜΟΙΡΗΣ</t>
  </si>
  <si>
    <t>ΑΚ055451</t>
  </si>
  <si>
    <t>12,6</t>
  </si>
  <si>
    <t>504-501-509-505-506-512-513</t>
  </si>
  <si>
    <t>ΠΑΚΑΛΙΑΣ</t>
  </si>
  <si>
    <t>ΑΘΑΝΑΣΙΟΣ</t>
  </si>
  <si>
    <t>ΑΕ821815</t>
  </si>
  <si>
    <t>12,21</t>
  </si>
  <si>
    <t>508-509-507</t>
  </si>
  <si>
    <t>ΚΑΚΚΑΒΟΣ</t>
  </si>
  <si>
    <t>ΦΩΤΙΟΣ</t>
  </si>
  <si>
    <t>ΕΥΑΓΓΕΛΟΣ</t>
  </si>
  <si>
    <t>Χ617182</t>
  </si>
  <si>
    <t>509-512-507-504-506-505-513-502</t>
  </si>
  <si>
    <t>ΚΙΤΣΟΠΟΥΛΟΣ</t>
  </si>
  <si>
    <t>Ξ442639</t>
  </si>
  <si>
    <t>509-501-502-504-505-506-512-513</t>
  </si>
  <si>
    <t>ΜΥΛΩΝΑΣ</t>
  </si>
  <si>
    <t>ΑΧΙΛΛΕΑΣ</t>
  </si>
  <si>
    <t>ΑΖ714239</t>
  </si>
  <si>
    <t>11,4</t>
  </si>
  <si>
    <t>509-508-503-501-510-505-506-502-512-513-504-507-511</t>
  </si>
  <si>
    <t>ΓΙΑΝΝΑΚΟΠΟΥΛΟΣ</t>
  </si>
  <si>
    <t>ΣΠΥΡΙΔΩΝ</t>
  </si>
  <si>
    <t>ΠΑΝΑΓΙΩΤΗΣ</t>
  </si>
  <si>
    <t>ΑΙ048091</t>
  </si>
  <si>
    <t>505-506-509-504-501-512-513-502</t>
  </si>
  <si>
    <t>ΧΑΤΖΗΝΙΚΟΛΑΟΥ</t>
  </si>
  <si>
    <t>ΔΗΜΗΤΡΙΟΣ</t>
  </si>
  <si>
    <t>ΘΩΜΑΣ</t>
  </si>
  <si>
    <t>ΑΒ357161</t>
  </si>
  <si>
    <t>13,42</t>
  </si>
  <si>
    <t>ΖΗΓΡΑ</t>
  </si>
  <si>
    <t>ΠΑΝΑΓΙΩΤΑ</t>
  </si>
  <si>
    <t>ΑΕ755412</t>
  </si>
  <si>
    <t>19,95</t>
  </si>
  <si>
    <t>508-509</t>
  </si>
  <si>
    <t>ΓΕΩΡΓΑΝΤΑ</t>
  </si>
  <si>
    <t>ΣΟΦΙΑ</t>
  </si>
  <si>
    <t>ΣΩΤΗΡΙΟΣ</t>
  </si>
  <si>
    <t>ΑΝ075868</t>
  </si>
  <si>
    <t>14,46</t>
  </si>
  <si>
    <t>509-504-512-506</t>
  </si>
  <si>
    <t>ΝΤΕΝΤΕ</t>
  </si>
  <si>
    <t>ΚΥΡΙΑΚΟΣ</t>
  </si>
  <si>
    <t>ΑΚ158771</t>
  </si>
  <si>
    <t>14,36</t>
  </si>
  <si>
    <t>509-504-505-506-512-513-511-501-502</t>
  </si>
  <si>
    <t>ΧΑΤΖΗΣΑΒΒΑ</t>
  </si>
  <si>
    <t>ΦΩΤΕΙΝΗ</t>
  </si>
  <si>
    <t>ΙΟΡΔΑΝΗΣ</t>
  </si>
  <si>
    <t>ΑΚ936992</t>
  </si>
  <si>
    <t>13,66</t>
  </si>
  <si>
    <t>ΓΙΩΤΗ</t>
  </si>
  <si>
    <t>Ρ039933</t>
  </si>
  <si>
    <t>508-512-513</t>
  </si>
  <si>
    <t>ΓΕΩΡΓΟΠΟΥΛΟΥ</t>
  </si>
  <si>
    <t>ΑΛΙΚΗ</t>
  </si>
  <si>
    <t>ΣΩΚΡΑΤΗΣ</t>
  </si>
  <si>
    <t>Ξ669205</t>
  </si>
  <si>
    <t>14,38</t>
  </si>
  <si>
    <t>ΚΥΡΙΑΚΟΓΛΟΥ</t>
  </si>
  <si>
    <t>ΕΛΕΥΘΕΡΙΑ</t>
  </si>
  <si>
    <t>ΑΙ353167</t>
  </si>
  <si>
    <t>11,41</t>
  </si>
  <si>
    <t>508-509-512-501-502-504-505-506-513-510-503-507-511</t>
  </si>
  <si>
    <t>ΚΑΖΝΕΣΗ</t>
  </si>
  <si>
    <t>ΑΝΤΙΓΟΝΗ</t>
  </si>
  <si>
    <t>Φ267654</t>
  </si>
  <si>
    <t>12,2</t>
  </si>
  <si>
    <t>508-509-512</t>
  </si>
  <si>
    <t>ΒΑΣΙΛΕΙΟΥ</t>
  </si>
  <si>
    <t>ΕΠΑΜΕΙΝΩΝΔΑΣ</t>
  </si>
  <si>
    <t>ΑΑ753299</t>
  </si>
  <si>
    <t>14,6</t>
  </si>
  <si>
    <t>509-508-503-501-502-504-505-506-512-513-511-510-507</t>
  </si>
  <si>
    <t>ΚΛΕΙΔΙΑΣ</t>
  </si>
  <si>
    <t>ΑΒ317717</t>
  </si>
  <si>
    <t>508-509-510-511-503-513-501-502-504-505-506-512-507</t>
  </si>
  <si>
    <t>ΚΟΥΤΣΙΝΗ</t>
  </si>
  <si>
    <t>ΣΤΑΥΡΟΥΛΑ</t>
  </si>
  <si>
    <t>ΛΑΜΠΡΟΣ</t>
  </si>
  <si>
    <t>ΑΒ058696</t>
  </si>
  <si>
    <t>15,18</t>
  </si>
  <si>
    <t>ΣΜΑΡΝΑΚΗ</t>
  </si>
  <si>
    <t>Σ849595</t>
  </si>
  <si>
    <t>501-502-503-504-505-506-507-508-509-510-511-512-513</t>
  </si>
  <si>
    <t>ΖΙΩΖΙΟΣ</t>
  </si>
  <si>
    <t>Σ456084</t>
  </si>
  <si>
    <t>16,7</t>
  </si>
  <si>
    <t>508-507-511-510-503-512-513-501-502-504-505-506-509</t>
  </si>
  <si>
    <t>ΜΑΡΛΑΓΚΟΥΤΣΟΥ</t>
  </si>
  <si>
    <t>ΕΛΕΝΗ</t>
  </si>
  <si>
    <t>ΣΤΑΥΡΟΣ</t>
  </si>
  <si>
    <t>ΑΜ077943</t>
  </si>
  <si>
    <t>13,8</t>
  </si>
  <si>
    <t>509-512-513-506-504-505-502-501</t>
  </si>
  <si>
    <t>ΣΑΡΗΓΙΑΝΝΙΔΗΣ</t>
  </si>
  <si>
    <t>ΠΑΣΧΑΛΗΣ</t>
  </si>
  <si>
    <t>ΑΚ997187</t>
  </si>
  <si>
    <t>12,16</t>
  </si>
  <si>
    <t>ΒΟΥΤΟΥ</t>
  </si>
  <si>
    <t>ΜΑΡΓΑΡΙΤΑ</t>
  </si>
  <si>
    <t>ΔΙΟΝΥΣΙΟΣ-ΓΕΩΡΓΙΟΣ</t>
  </si>
  <si>
    <t>Χ021831</t>
  </si>
  <si>
    <t>ΓΟΥΡΝΑΣ</t>
  </si>
  <si>
    <t>ΑΚ367799</t>
  </si>
  <si>
    <t>509-501-502-504-505-506-512-513-510-503</t>
  </si>
  <si>
    <t>ΣΒΑΡΝΙΑ</t>
  </si>
  <si>
    <t>ΠΑΝΤΕΛΙΤΣΑ</t>
  </si>
  <si>
    <t>ΑΙ479071</t>
  </si>
  <si>
    <t>509-508-507-501-502-513-511-510-512-503-504-505-506</t>
  </si>
  <si>
    <t>ΔΟΝΤΣΙΟΣ</t>
  </si>
  <si>
    <t>ΑΝΔΡΕΑΣ</t>
  </si>
  <si>
    <t>ΑΚ862490</t>
  </si>
  <si>
    <t>11,63</t>
  </si>
  <si>
    <t>ΒΑΡΗ</t>
  </si>
  <si>
    <t>ΟΛΓΑ</t>
  </si>
  <si>
    <t>ΜΙΛΤΙΑΔΗΣ</t>
  </si>
  <si>
    <t>Χ751207</t>
  </si>
  <si>
    <t>16,61</t>
  </si>
  <si>
    <t>ΤΣΑΜΠΟΥΚΟΥ</t>
  </si>
  <si>
    <t>ΚΩΝΣΤ</t>
  </si>
  <si>
    <t>ΑΝΤΩΝΙΟΣ</t>
  </si>
  <si>
    <t>ΑΒ309003</t>
  </si>
  <si>
    <t>509-502-504-506-507</t>
  </si>
  <si>
    <t>ΜΑΥΡΟΠΟΥΛΟΣ</t>
  </si>
  <si>
    <t>ΑΒ456238</t>
  </si>
  <si>
    <t>508-509-501-502-503-504-505-506-507-510-511-512-513</t>
  </si>
  <si>
    <t>ΓΑΖΗ</t>
  </si>
  <si>
    <t>ΕΥΣΤΡΑΤΙΑ</t>
  </si>
  <si>
    <t>ΖΑΦΕΙΡΙΟΣ</t>
  </si>
  <si>
    <t>Σ614153</t>
  </si>
  <si>
    <t>504-505-506-509-512-513</t>
  </si>
  <si>
    <t>ΖΙΩΓΚΑΣ</t>
  </si>
  <si>
    <t>ΑΙ315935</t>
  </si>
  <si>
    <t>509-508-504-505-506-512-513-501-502-503-507-510-511</t>
  </si>
  <si>
    <t>ΜΑΝΙΑΤΗΣ</t>
  </si>
  <si>
    <t>Χ282501</t>
  </si>
  <si>
    <t>11,07</t>
  </si>
  <si>
    <t>509-510-504-501-505-506-502-503-508-512-513</t>
  </si>
  <si>
    <t>ΤΟΥΜΠΙΔΗΣ</t>
  </si>
  <si>
    <t>ΑΗ153685</t>
  </si>
  <si>
    <t>12,69</t>
  </si>
  <si>
    <t>ΤΣΑΜΗ</t>
  </si>
  <si>
    <t>ΑΙ976638</t>
  </si>
  <si>
    <t>507-509</t>
  </si>
  <si>
    <t>ΘΕΟΔΩΡΟΥ</t>
  </si>
  <si>
    <t>ΑΙΚΑΤΕΡΙΝΗ</t>
  </si>
  <si>
    <t>Ρ755103</t>
  </si>
  <si>
    <t>18,21</t>
  </si>
  <si>
    <t>ΘΕΟΔΟΥΛΗΣ</t>
  </si>
  <si>
    <t>ΑΑ263991</t>
  </si>
  <si>
    <t>11,71</t>
  </si>
  <si>
    <t>ΜΠΑΛΑΣΚΑ</t>
  </si>
  <si>
    <t>ΘΕΟΔΩΡΟΣ</t>
  </si>
  <si>
    <t>ΑΙ754513</t>
  </si>
  <si>
    <t>18,72</t>
  </si>
  <si>
    <t>503-510-512-513-509-504-505-506-501-502-511</t>
  </si>
  <si>
    <t>ΠΑΝΑΓΟΥΛΙΑ</t>
  </si>
  <si>
    <t>Ρ121528</t>
  </si>
  <si>
    <t>11,92</t>
  </si>
  <si>
    <t>509-502-504-512-506</t>
  </si>
  <si>
    <t>ΑΝΤΩΝΟΠΟΥΛΟΥ</t>
  </si>
  <si>
    <t>ΕΥΔΟΚΙΑ</t>
  </si>
  <si>
    <t>Ρ520386</t>
  </si>
  <si>
    <t>15,13</t>
  </si>
  <si>
    <t>ΠΕΡΛΙΚΙΔΟΥ</t>
  </si>
  <si>
    <t>ΑΝΑΣΤΑΣΙΑ</t>
  </si>
  <si>
    <t>ΑΚ587889</t>
  </si>
  <si>
    <t>13,23</t>
  </si>
  <si>
    <t>506-505-509-513</t>
  </si>
  <si>
    <t>ΒΑΣΙΛΑΚΟΠΟΥΛΟΥ</t>
  </si>
  <si>
    <t>ΘΕΟΔΩΡΑ</t>
  </si>
  <si>
    <t>Χ555850</t>
  </si>
  <si>
    <t>11,68</t>
  </si>
  <si>
    <t>509-501-505-506-504-512-513-502</t>
  </si>
  <si>
    <t>ΑΘΗΝΑ</t>
  </si>
  <si>
    <t>Τ173710</t>
  </si>
  <si>
    <t>16,5</t>
  </si>
  <si>
    <t>509-502</t>
  </si>
  <si>
    <t>ΜΠΕΚΟΥ</t>
  </si>
  <si>
    <t>ΕΛΕΛΗ</t>
  </si>
  <si>
    <t>ΑΚ222913</t>
  </si>
  <si>
    <t>505-506-513-509-504-501-502</t>
  </si>
  <si>
    <t>ΖΟΡΜΠΑ</t>
  </si>
  <si>
    <t>ΒΑΣΙΛΙΚΗ</t>
  </si>
  <si>
    <t>ΜΑΝΘΟΣ</t>
  </si>
  <si>
    <t>ΑΜ31783</t>
  </si>
  <si>
    <t>16,93</t>
  </si>
  <si>
    <t>503-510-512-501-502-504-505-506-509-513-508-507-511</t>
  </si>
  <si>
    <t>ΝΑΚΗΣ</t>
  </si>
  <si>
    <t>ΑΙ600651</t>
  </si>
  <si>
    <t>16,6</t>
  </si>
  <si>
    <t>501-502-504-505-506-509-510-512-513</t>
  </si>
  <si>
    <t>ΠΡΙΟΝΑ</t>
  </si>
  <si>
    <t>Σ396024</t>
  </si>
  <si>
    <t>15,25</t>
  </si>
  <si>
    <t>509-508-501-502-504-505-506-513-512-510-511-503-507</t>
  </si>
  <si>
    <t>ΠΑΤΡΩΝΑΣ</t>
  </si>
  <si>
    <t>ΗΛΙΑΣ</t>
  </si>
  <si>
    <t>Ξ474818</t>
  </si>
  <si>
    <t>15,07</t>
  </si>
  <si>
    <t>502-501-504-505-506-509-511-512-513</t>
  </si>
  <si>
    <t>ΣΤΑΣΙΝΟΣ</t>
  </si>
  <si>
    <t>ΑΙ656420</t>
  </si>
  <si>
    <t>14,62</t>
  </si>
  <si>
    <t>509-506-505-501-504-512-513</t>
  </si>
  <si>
    <t>ΧΑΛΚΙΑΣ</t>
  </si>
  <si>
    <t>ΜΙΧΑΗΛ</t>
  </si>
  <si>
    <t>ΑΖ545974</t>
  </si>
  <si>
    <t>13,57</t>
  </si>
  <si>
    <t>ΔΗΜΑΚΑ</t>
  </si>
  <si>
    <t>Σ955423</t>
  </si>
  <si>
    <t>ΠΑΤΣΙΩΤΗ</t>
  </si>
  <si>
    <t>ΑΡΧΟΝΤΟΥΛΑ</t>
  </si>
  <si>
    <t>ΑΚ717632</t>
  </si>
  <si>
    <t>13,4</t>
  </si>
  <si>
    <t>504-509-512-501-506-505-513-511</t>
  </si>
  <si>
    <t>ΚΑΤΣΟΜΠΕΝΑΚΗΣ</t>
  </si>
  <si>
    <t>ΣΤΥΛΙΑΝΟΣ</t>
  </si>
  <si>
    <t>Σ834498</t>
  </si>
  <si>
    <t>13,13</t>
  </si>
  <si>
    <t>509-502-501-504-505-506-512-513</t>
  </si>
  <si>
    <t>ΠΑΣΤΡΑ</t>
  </si>
  <si>
    <t>Φ016589</t>
  </si>
  <si>
    <t>501-504-505-506-509-512-513</t>
  </si>
  <si>
    <t>ΑΙΔΙΝΙΔΟΥ</t>
  </si>
  <si>
    <t>Ρ126397</t>
  </si>
  <si>
    <t>12,8</t>
  </si>
  <si>
    <t>509-512-513-506-504-501-502-505</t>
  </si>
  <si>
    <t>ΓΑΛΟΓΑΥΡΟΣ</t>
  </si>
  <si>
    <t>ΑΝΑΣΤΑΣΙΟΣ</t>
  </si>
  <si>
    <t>ΑΗ228900</t>
  </si>
  <si>
    <t>12,23</t>
  </si>
  <si>
    <t>510-509-512-504-506</t>
  </si>
  <si>
    <t>ΒΙΤΚΟΣ</t>
  </si>
  <si>
    <t>ΑΚ885719</t>
  </si>
  <si>
    <t>19,33</t>
  </si>
  <si>
    <t>ΠΑΝΤΗ</t>
  </si>
  <si>
    <t>ΝΙΚΟΛΕΤΤΑ</t>
  </si>
  <si>
    <t>ΑΗ152811</t>
  </si>
  <si>
    <t>15,58</t>
  </si>
  <si>
    <t>ΝΤΑΦΟΓΙΑΝΝΗ</t>
  </si>
  <si>
    <t>ΕΥΤΥΧΙΑ</t>
  </si>
  <si>
    <t>ΑΡΙΣΤΟΣ</t>
  </si>
  <si>
    <t>ΑΑ320961</t>
  </si>
  <si>
    <t>509-508-503-510-501-502-504-505-506-512-513-511-507</t>
  </si>
  <si>
    <t>ΛΕΥΚΙΜΜΙΑΤΗ</t>
  </si>
  <si>
    <t>ΑΓΓΕΛΙΚΗ</t>
  </si>
  <si>
    <t>Χ153027</t>
  </si>
  <si>
    <t>12,83</t>
  </si>
  <si>
    <t>509-501-502-504-505-506-512-513-511</t>
  </si>
  <si>
    <t>ΠΑΛΑΝΤΖΙΔΗΣ</t>
  </si>
  <si>
    <t>ΣΑΒΒΑΣ</t>
  </si>
  <si>
    <t>ΑΡΙΣΤΕΙΔΗΣ</t>
  </si>
  <si>
    <t>ΑΕ660896</t>
  </si>
  <si>
    <t>ΚΕΡΧΑΝΙΔΟΥ</t>
  </si>
  <si>
    <t>ΑΗ788218</t>
  </si>
  <si>
    <t>ΦΤΕΡΙΩΤΗΣ</t>
  </si>
  <si>
    <t>ΑΜ413688</t>
  </si>
  <si>
    <t>ΣΚΑΜΝΙΑ</t>
  </si>
  <si>
    <t>ΠΑΡΑΣΚΕΥΗ</t>
  </si>
  <si>
    <t>Χ363525</t>
  </si>
  <si>
    <t>13,92</t>
  </si>
  <si>
    <t>508-510-511-507-513-503-501-502-504-506-509-512</t>
  </si>
  <si>
    <t>ΜΥΤΑ</t>
  </si>
  <si>
    <t>Μ889988</t>
  </si>
  <si>
    <t>12,08</t>
  </si>
  <si>
    <t>ΓΚΟΥΡΟΓΙΑΝΝΗΣ</t>
  </si>
  <si>
    <t>ΑΙ083778</t>
  </si>
  <si>
    <t>ΜΠΟΥΝΤΑΓΚΗ</t>
  </si>
  <si>
    <t>ΕΛΒΙΡΑ</t>
  </si>
  <si>
    <t>ΑΚ866714</t>
  </si>
  <si>
    <t>15,65</t>
  </si>
  <si>
    <t>ΠΑΝΤΕΛΕΑΚΗ</t>
  </si>
  <si>
    <t>ΚΥΡΙΑΚΟΣ ΚΟΥΛΗΣ</t>
  </si>
  <si>
    <t>ΑΗ329163</t>
  </si>
  <si>
    <t>16,23</t>
  </si>
  <si>
    <t>ΧΡΙΣΤΕΛΗ</t>
  </si>
  <si>
    <t>ΒΕΝΕΤΙΑ</t>
  </si>
  <si>
    <t>ΑΜ010518</t>
  </si>
  <si>
    <t>16,75</t>
  </si>
  <si>
    <t>509-512-501-513-504-505-502-506</t>
  </si>
  <si>
    <t>ΜΟΥΖΟΣ</t>
  </si>
  <si>
    <t xml:space="preserve">ΠΑΝΑΓΙΩΤΗΣ </t>
  </si>
  <si>
    <t>ΑΗ712485</t>
  </si>
  <si>
    <t>11,57</t>
  </si>
  <si>
    <t>509-503-510-513-504-501-502-505-506-512</t>
  </si>
  <si>
    <t>ΤΖΩΡΤΖΗ</t>
  </si>
  <si>
    <t>ΑΕ095946</t>
  </si>
  <si>
    <t>14,21</t>
  </si>
  <si>
    <t>ΚΙΛΟΓΛΟΥ</t>
  </si>
  <si>
    <t>ΑΖ847871</t>
  </si>
  <si>
    <t>13,54</t>
  </si>
  <si>
    <t>ΤΣΙΤΑΝΤΙΝΟΥ</t>
  </si>
  <si>
    <t>ΑΖ705735</t>
  </si>
  <si>
    <t>503-510-509-508-501-502-504-505-506-511-512-513-507</t>
  </si>
  <si>
    <t>ΛΥΜΠΕΡΗ</t>
  </si>
  <si>
    <t>ΑΝΝΑ</t>
  </si>
  <si>
    <t>ΑΜ600094</t>
  </si>
  <si>
    <t>12,46</t>
  </si>
  <si>
    <t>509-512-501-502-504-505-513</t>
  </si>
  <si>
    <t>ΣΠΑΝΟΣ</t>
  </si>
  <si>
    <t>ΑΜ812492</t>
  </si>
  <si>
    <t>508-513-509-512-506-505-504-501-502-510-511-503-507</t>
  </si>
  <si>
    <t>ΣΑΚΑΛΗ</t>
  </si>
  <si>
    <t>Χ 953009</t>
  </si>
  <si>
    <t>ΑΝΔΡΟΥΛΙΔΑΚΗ</t>
  </si>
  <si>
    <t>ΑΙ120412</t>
  </si>
  <si>
    <t>509-512-513-504-505-506-501</t>
  </si>
  <si>
    <t>ΑΠΑΛΛΑΣ</t>
  </si>
  <si>
    <t>ΕΥΘΥΜΙΟΣ</t>
  </si>
  <si>
    <t>ΑΑ392706</t>
  </si>
  <si>
    <t>12,9</t>
  </si>
  <si>
    <t>ΓΑΛΑΝΗΣ</t>
  </si>
  <si>
    <t>ΒΑΙΟΣ</t>
  </si>
  <si>
    <t>ΑΕ329900</t>
  </si>
  <si>
    <t>16,92</t>
  </si>
  <si>
    <t>509-508-503-501-502-504-505-506-510-512-513-511-507</t>
  </si>
  <si>
    <t>ΚΑΤΣΙΜΠΕΡΝΑΚΗ</t>
  </si>
  <si>
    <t>Ρ021540</t>
  </si>
  <si>
    <t>16,07</t>
  </si>
  <si>
    <t>509-506-512-504-502-513-505-511-501</t>
  </si>
  <si>
    <t>ΜΑΧΑΡΑΤΣΕΚ</t>
  </si>
  <si>
    <t>ΠΑΒΕΛ</t>
  </si>
  <si>
    <t>ΑΜ297021</t>
  </si>
  <si>
    <t>18,93</t>
  </si>
  <si>
    <t>ΣΑΡΡΗΣ</t>
  </si>
  <si>
    <t>ΑΗ356547</t>
  </si>
  <si>
    <t>17,66</t>
  </si>
  <si>
    <t>508-509-501-503-502-504-505-506-512-513-510-511-507</t>
  </si>
  <si>
    <t>ΠΑΣΧΑΛΙΔΗ</t>
  </si>
  <si>
    <t>ΝΙΚΗ</t>
  </si>
  <si>
    <t>ΑΜ329118</t>
  </si>
  <si>
    <t>15,76</t>
  </si>
  <si>
    <t>510-503-509-508-512-507-504-506-505-501-513-502-511</t>
  </si>
  <si>
    <t>ΖΑΦΕΙΡΑΚΟΣ</t>
  </si>
  <si>
    <t>ΤΡΥΦΩΝ</t>
  </si>
  <si>
    <t>ΑΗ087890</t>
  </si>
  <si>
    <t>501-502-504-505-506-509-512-510-513-511-503</t>
  </si>
  <si>
    <t>ΜΠΑΚΟΥΛΑ</t>
  </si>
  <si>
    <t>ΒΑΙΑ</t>
  </si>
  <si>
    <t>ΑΜ791206</t>
  </si>
  <si>
    <t>12,53</t>
  </si>
  <si>
    <t>509-508-503-501-504-505-506-510-512-513-511-502</t>
  </si>
  <si>
    <t>ΣΧΟΙΝΑ</t>
  </si>
  <si>
    <t>ΓΕΩΡΓΙΑ</t>
  </si>
  <si>
    <t>ΔΙΟΝΥΣΙΟΣ</t>
  </si>
  <si>
    <t>Ν526147</t>
  </si>
  <si>
    <t>503-508-501-502-504-505-506-509-512-513</t>
  </si>
  <si>
    <t>ΒΟΥΤΣΙΝΑ</t>
  </si>
  <si>
    <t>ΑΙ607181</t>
  </si>
  <si>
    <t>12,35</t>
  </si>
  <si>
    <t>509-501-504-506-512-513</t>
  </si>
  <si>
    <t>ΑΝΑΣΤΑΣΙΑΔΟΥ</t>
  </si>
  <si>
    <t>ΕΙΡΗΝΗ</t>
  </si>
  <si>
    <t>ΑΗ863387</t>
  </si>
  <si>
    <t>509-506-504-505-512-508</t>
  </si>
  <si>
    <t>ΣΠΥΡΟΠΟΥΛΟΣ</t>
  </si>
  <si>
    <t>ΑΜ028298</t>
  </si>
  <si>
    <t>509-512-502-513-506-501-505-504</t>
  </si>
  <si>
    <t>ΚΟΚΟΡΑΣ</t>
  </si>
  <si>
    <t>ΘΕΟΔΟΣΙΟΣ</t>
  </si>
  <si>
    <t>ΑΜ057188</t>
  </si>
  <si>
    <t>509-513-501-504-506-505-512-502-507</t>
  </si>
  <si>
    <t>ΣΕΡΦΑ</t>
  </si>
  <si>
    <t>ΑΝ017670</t>
  </si>
  <si>
    <t>15,26</t>
  </si>
  <si>
    <t>501-505-509-504-506-512-513-502-511-510</t>
  </si>
  <si>
    <t>ΝΤΟΥΜΑΝΗ</t>
  </si>
  <si>
    <t>ΘΕΑΝΩ</t>
  </si>
  <si>
    <t>ΟΔΥΣΣΕΑΣ</t>
  </si>
  <si>
    <t>ΑΙ199740</t>
  </si>
  <si>
    <t>14,16</t>
  </si>
  <si>
    <t>508-509-501-502-503-504-505-513-512-506-507-510-511</t>
  </si>
  <si>
    <t>ΜΙΣΑΗΛΙΔΟΥ</t>
  </si>
  <si>
    <t>ΑΜ389089</t>
  </si>
  <si>
    <t>19,62</t>
  </si>
  <si>
    <t>ΒΟΓΙΑΤΖΟΓΛΟΥ</t>
  </si>
  <si>
    <t>ΕΥΑΓΓΕΛΙΑ</t>
  </si>
  <si>
    <t>ΕΛΙΣΣΑΙΟΣ</t>
  </si>
  <si>
    <t>Ξ233200</t>
  </si>
  <si>
    <t>509-512-513</t>
  </si>
  <si>
    <t>ΛΙΑΠΙΚΟΥ</t>
  </si>
  <si>
    <t>ΑΛΕΞΑΝΔΡΟΣ</t>
  </si>
  <si>
    <t>ΑΑ301708</t>
  </si>
  <si>
    <t>ΤΖΕΙΡΑΝΑΚΗΣ</t>
  </si>
  <si>
    <t>ΕΜΜΑΝΟΥΗΛ</t>
  </si>
  <si>
    <t>Σ869814</t>
  </si>
  <si>
    <t>11,83</t>
  </si>
  <si>
    <t>ΣΚΑΡΜΟΥΤΣΟΣ</t>
  </si>
  <si>
    <t>ΛΑΖΑΡΟΣ</t>
  </si>
  <si>
    <t xml:space="preserve">ΓΕΩΡΓΙΟΣ </t>
  </si>
  <si>
    <t>Χ835177</t>
  </si>
  <si>
    <t>509-508-503-510-501-502-504-505-506-507-512-511-513</t>
  </si>
  <si>
    <t>ΚΑΡΠΕΤΟΠΟΥΛΟΥ</t>
  </si>
  <si>
    <t>ΧΡΥΣΟΥΛΑ</t>
  </si>
  <si>
    <t>ΠΕΤΡΟΣ</t>
  </si>
  <si>
    <t>ΑΗ696580</t>
  </si>
  <si>
    <t>11,91</t>
  </si>
  <si>
    <t>509-508-501-503</t>
  </si>
  <si>
    <t>ΦΛΩΚΑ</t>
  </si>
  <si>
    <t>Σ375277</t>
  </si>
  <si>
    <t>509-503-501-502-504-505-506-512-513</t>
  </si>
  <si>
    <t>ΜΠΑΡΟΥΤΗΣ</t>
  </si>
  <si>
    <t>ΑΖ245317</t>
  </si>
  <si>
    <t>14,75</t>
  </si>
  <si>
    <t>ΚΟΚΟΛΟΠΟΥΛΟΥ</t>
  </si>
  <si>
    <t>ΚΩΝΣΤΑΝΤΙΑ</t>
  </si>
  <si>
    <t>ΑΙ161039</t>
  </si>
  <si>
    <t>13,08</t>
  </si>
  <si>
    <t>ΠΑΠΟΥΛΙΑΣ</t>
  </si>
  <si>
    <t>Μ884418</t>
  </si>
  <si>
    <t>11,46</t>
  </si>
  <si>
    <t>501-502-504-505-506-509-512-513-508-511-510-503-507</t>
  </si>
  <si>
    <t>ΘΕΟΧΑΡΗ</t>
  </si>
  <si>
    <t>ΚΛΕΟΠΑΤΡΑ</t>
  </si>
  <si>
    <t>Π649692</t>
  </si>
  <si>
    <t>ΖΙΩΓΑ</t>
  </si>
  <si>
    <t>Ρ979430</t>
  </si>
  <si>
    <t>508-509-507-503-512-511-506-505-504-510-513-502-501</t>
  </si>
  <si>
    <t>ΜΑΡΚΟΠΟΥΛΟΥ</t>
  </si>
  <si>
    <t>ΧΡΙΣΤΙΝΑ</t>
  </si>
  <si>
    <t>ΖΗΣΗΣ</t>
  </si>
  <si>
    <t>Χ988683</t>
  </si>
  <si>
    <t>15,5</t>
  </si>
  <si>
    <t>503-504-505-506-501-507-508-509-510-511-502-512-513</t>
  </si>
  <si>
    <t>ΠΡΟΒΙΔΑ</t>
  </si>
  <si>
    <t xml:space="preserve">ΝΕΚΤΑΡΙΑ </t>
  </si>
  <si>
    <t>ΑΕ249825</t>
  </si>
  <si>
    <t>13,41</t>
  </si>
  <si>
    <t>503-504-506-510-509-501-513-512-505-502-511</t>
  </si>
  <si>
    <t>ΔΕΜΕΣΤΙΧΑ</t>
  </si>
  <si>
    <t>ΧΑΡΙΛΑΟΣ</t>
  </si>
  <si>
    <t>Τ135677</t>
  </si>
  <si>
    <t>13,71</t>
  </si>
  <si>
    <t>501-504-505-506-509-511-512-513</t>
  </si>
  <si>
    <t>ΚΟΝΤΑΚΟΥ</t>
  </si>
  <si>
    <t>Λ909854</t>
  </si>
  <si>
    <t>509-504-501-512-506-513</t>
  </si>
  <si>
    <t>ΔΗΜΗΤΡΙΑΔΗΣ</t>
  </si>
  <si>
    <t>ΑΗ881340</t>
  </si>
  <si>
    <t>508-512-509-504-505-506-501-502-513-511-503-510-507</t>
  </si>
  <si>
    <t>ΤΑΣΙΩΝΑ</t>
  </si>
  <si>
    <t>ΑΒ715747</t>
  </si>
  <si>
    <t>15,92</t>
  </si>
  <si>
    <t>ΛΟΥΣΙΟΣ</t>
  </si>
  <si>
    <t>ΠΟΥΛΙΟΣ</t>
  </si>
  <si>
    <t>ΑΕ817892</t>
  </si>
  <si>
    <t>ΑΛΕΞΑΝΔΡΙΔΟΥ</t>
  </si>
  <si>
    <t>ΚΑΛΛΙΟΠΗ</t>
  </si>
  <si>
    <t>ΑΒ270936</t>
  </si>
  <si>
    <t>14,23</t>
  </si>
  <si>
    <t>ΧΑΤΖΗΣ</t>
  </si>
  <si>
    <t>Ν728135</t>
  </si>
  <si>
    <t>14,08</t>
  </si>
  <si>
    <t>ΠΕΤΡΑΚΟΣ</t>
  </si>
  <si>
    <t>Χ111560</t>
  </si>
  <si>
    <t>13,36</t>
  </si>
  <si>
    <t>513-512-506-509-511</t>
  </si>
  <si>
    <t>ΚΟΒΕΡΗΣ</t>
  </si>
  <si>
    <t>ΕΛΕΥΘΕΡΙΟΣ</t>
  </si>
  <si>
    <t>ΑΜ034461</t>
  </si>
  <si>
    <t>513-509-511-506-505-504-501</t>
  </si>
  <si>
    <t>ΑΖ748277</t>
  </si>
  <si>
    <t>12,54</t>
  </si>
  <si>
    <t>508-509-513-501</t>
  </si>
  <si>
    <t>ΣΤΑΘΟΓΙΑΝΝΗΣ</t>
  </si>
  <si>
    <t>ΑΒ078561</t>
  </si>
  <si>
    <t>12,28</t>
  </si>
  <si>
    <t>509-508-503-510-504-513-502-501-505-506-507-512-511</t>
  </si>
  <si>
    <t>ΣΙΩΜΟΣ</t>
  </si>
  <si>
    <t>ΑΜ783594</t>
  </si>
  <si>
    <t>11,78</t>
  </si>
  <si>
    <t>ΠΑΠΑΖΩΓΡΑΦΟΣ</t>
  </si>
  <si>
    <t>Χ198746</t>
  </si>
  <si>
    <t>11,72</t>
  </si>
  <si>
    <t>504-509</t>
  </si>
  <si>
    <t>ΜΠΑΛΑΤΣΟΣ</t>
  </si>
  <si>
    <t>Χ414218</t>
  </si>
  <si>
    <t>11,08</t>
  </si>
  <si>
    <t>ΡΑΔΟΣ</t>
  </si>
  <si>
    <t>ΠΕΡΙΚΛΗΣ</t>
  </si>
  <si>
    <t>ΑΙ696018</t>
  </si>
  <si>
    <t>10,92</t>
  </si>
  <si>
    <t>509-501-502-504-505-506-511-512-513</t>
  </si>
  <si>
    <t>ΓΙΑΝΝΟΠΟΥΛΟΥ</t>
  </si>
  <si>
    <t>ΑΕ539371</t>
  </si>
  <si>
    <t>10,69</t>
  </si>
  <si>
    <t>509-506-513-512</t>
  </si>
  <si>
    <t>ΚΟΤΣΙΡΗΣ</t>
  </si>
  <si>
    <t>ΑΕ021879</t>
  </si>
  <si>
    <t>10,57</t>
  </si>
  <si>
    <t>509-512-513-505-506-501-504-511</t>
  </si>
  <si>
    <t>ΣΚΑΡΠΑΘΙΩΤΗ</t>
  </si>
  <si>
    <t>Ρ684495</t>
  </si>
  <si>
    <t>509-512-501-502-513-511-504-505</t>
  </si>
  <si>
    <t>ΤΑΟΥΛΑ</t>
  </si>
  <si>
    <t>ΚΑΤΕΡΙΝΑ</t>
  </si>
  <si>
    <t>ΑΖ829938</t>
  </si>
  <si>
    <t>ΘΑΝΟΠΟΥΛΟΣ</t>
  </si>
  <si>
    <t>ΑΗ626308</t>
  </si>
  <si>
    <t>11,44</t>
  </si>
  <si>
    <t>ΜΠΟΥΓΕΛΗΣ</t>
  </si>
  <si>
    <t>Χ776341</t>
  </si>
  <si>
    <t>15,7</t>
  </si>
  <si>
    <t>503-509</t>
  </si>
  <si>
    <t>ΖΕΡΒΑΣ</t>
  </si>
  <si>
    <t>ΑΝ324260</t>
  </si>
  <si>
    <t>11,61</t>
  </si>
  <si>
    <t>509-506-512-505-504-501-502</t>
  </si>
  <si>
    <t>ΤΕΓΟΥΤΖΙΚ</t>
  </si>
  <si>
    <t>Ξ510359</t>
  </si>
  <si>
    <t>11,18</t>
  </si>
  <si>
    <t>ΔΕΒΕΤΖΑΚΗΣ</t>
  </si>
  <si>
    <t>ΘΕΜΙΣΤΟΚΛΗΣ</t>
  </si>
  <si>
    <t>ΑΖ810659</t>
  </si>
  <si>
    <t>13,58</t>
  </si>
  <si>
    <t>ΠΑΛΑΝΤΖΙΔΟΥ</t>
  </si>
  <si>
    <t>ΕΥΜΟΡΦΙΑ</t>
  </si>
  <si>
    <t>ΑΖ183053</t>
  </si>
  <si>
    <t>17,5</t>
  </si>
  <si>
    <t>ΠΡΙΟΒΟΛΟΣ</t>
  </si>
  <si>
    <t>ΑΒ042282</t>
  </si>
  <si>
    <t>509-504-501-505-502-512-513</t>
  </si>
  <si>
    <t>ΓΕΛΑΓΩΤΗ</t>
  </si>
  <si>
    <t>ΜΑΡΙΝΑ</t>
  </si>
  <si>
    <t>ΕΥΣΤΡΑΤΙΟΣ</t>
  </si>
  <si>
    <t>ΑΙ074177</t>
  </si>
  <si>
    <t>15,69</t>
  </si>
  <si>
    <t>509-501-505-506-504-513-512-502-511</t>
  </si>
  <si>
    <t>ΣΙΓΡΕΚΗ</t>
  </si>
  <si>
    <t>ΑΠΟΣΤΟΛΟΣ</t>
  </si>
  <si>
    <t>ΑΗ917675</t>
  </si>
  <si>
    <t>15,3</t>
  </si>
  <si>
    <t>509-508-503-507-501</t>
  </si>
  <si>
    <t>ΠΑΠΟΥΛΙΔΗΣ</t>
  </si>
  <si>
    <t>ΠΑΝΤΕΛΗΣ</t>
  </si>
  <si>
    <t>ΑΙ072454</t>
  </si>
  <si>
    <t>14,81</t>
  </si>
  <si>
    <t>506-505-509-513-512-504-511-502-501</t>
  </si>
  <si>
    <t>Μ107868</t>
  </si>
  <si>
    <t>ΓΚΙΡΜΠΑ</t>
  </si>
  <si>
    <t>ΖΩΗ</t>
  </si>
  <si>
    <t>ΑΑ261824</t>
  </si>
  <si>
    <t>16,25</t>
  </si>
  <si>
    <t>ΚΟΥΡΚΟΥΜΕΛΗ</t>
  </si>
  <si>
    <t>ΛΕΥΚΗ</t>
  </si>
  <si>
    <t>Ξ622262</t>
  </si>
  <si>
    <t>12,38</t>
  </si>
  <si>
    <t>503-509-512-513-504-505-506-501-502-510-511</t>
  </si>
  <si>
    <t>ΒΑΛΑΣΣΗΣ</t>
  </si>
  <si>
    <t>Ν495876</t>
  </si>
  <si>
    <t>11,33</t>
  </si>
  <si>
    <t>509-508</t>
  </si>
  <si>
    <t>ΜΠΟΥΣΔΟΥΝΗΣ</t>
  </si>
  <si>
    <t>Π108012</t>
  </si>
  <si>
    <t>14,84</t>
  </si>
  <si>
    <t>509-501-503-508-502-504-505-506-507-510-511-512-513</t>
  </si>
  <si>
    <t>ΜΠΙΤΣΙΛΗΣ</t>
  </si>
  <si>
    <t>ΑΝ012287</t>
  </si>
  <si>
    <t>508-509-506-505-512-504-513-501-502-511-503-507-510</t>
  </si>
  <si>
    <t>ΚΟΝΤΟΓΙΩΡΓΟΥ</t>
  </si>
  <si>
    <t>ΑΗ658064</t>
  </si>
  <si>
    <t>19,84</t>
  </si>
  <si>
    <t>ΧΡΙΣΤΟΔΟΥΛΟΥ</t>
  </si>
  <si>
    <t>ΑΔΑΜΑΝΤΙΟΣ</t>
  </si>
  <si>
    <t>ΑΑ252892</t>
  </si>
  <si>
    <t>Αναστασόπουλος</t>
  </si>
  <si>
    <t>Κωνσταντίνος</t>
  </si>
  <si>
    <t>Ιωάννης</t>
  </si>
  <si>
    <t>ΑΙ752606</t>
  </si>
  <si>
    <t>13,73</t>
  </si>
  <si>
    <t>ΜΠΑΚΑΝΟΥ</t>
  </si>
  <si>
    <t>Ρ280416</t>
  </si>
  <si>
    <t>12,92</t>
  </si>
  <si>
    <t>508-509-501-502-504-505-506-512-513-503-510-511-507</t>
  </si>
  <si>
    <t>ΠΑΝΑΓΟΠΟΥΛΟΥ</t>
  </si>
  <si>
    <t>Σ724538</t>
  </si>
  <si>
    <t>12,78</t>
  </si>
  <si>
    <t>509-508-504-505-506-501-512-513-511</t>
  </si>
  <si>
    <t>ΚΟΥΜΟΥΤΣΑΚΟΣ</t>
  </si>
  <si>
    <t>ΑΙ532660</t>
  </si>
  <si>
    <t>9,1</t>
  </si>
  <si>
    <t>ΤΕΡΖΟΥΔΗ</t>
  </si>
  <si>
    <t>ΛΕΜΟΝΙΑ</t>
  </si>
  <si>
    <t>ΑΖ177236</t>
  </si>
  <si>
    <t>15,41</t>
  </si>
  <si>
    <t>ΣΚΥΛΛΑ</t>
  </si>
  <si>
    <t>ΣΩΤΗΡΙΑ</t>
  </si>
  <si>
    <t>ΑΛΚΙΒΙΑΔΗΣ</t>
  </si>
  <si>
    <t>Σ890082</t>
  </si>
  <si>
    <t>13,3</t>
  </si>
  <si>
    <t>501-502-504-505-506-509-512-513-507-508-510-503-511</t>
  </si>
  <si>
    <t>ΠΑΠΑΔΙΑ</t>
  </si>
  <si>
    <t>ΚΑΛΥΨΩ</t>
  </si>
  <si>
    <t>ΑΚ432420</t>
  </si>
  <si>
    <t>13,15</t>
  </si>
  <si>
    <t>508-509-512-504-505-506-501-502-513</t>
  </si>
  <si>
    <t>ΤΡΑΧΑΝΑ</t>
  </si>
  <si>
    <t>ΑΖ620468</t>
  </si>
  <si>
    <t>17,88</t>
  </si>
  <si>
    <t>501-502-504-505-506-509-512-513</t>
  </si>
  <si>
    <t>ΤΟΥΛΟΥΠΙΔΗΣ</t>
  </si>
  <si>
    <t>ΑΗ513573</t>
  </si>
  <si>
    <t>17,16</t>
  </si>
  <si>
    <t>509-504-501-505-502-506-513-512</t>
  </si>
  <si>
    <t>ΓΙΟΥΡΟΥ</t>
  </si>
  <si>
    <t>Φ340816</t>
  </si>
  <si>
    <t>17,15</t>
  </si>
  <si>
    <t>ΧΑΝΤΖΗΣ</t>
  </si>
  <si>
    <t>ΘΕΟΦΙΛΟΣ</t>
  </si>
  <si>
    <t>Σ218290</t>
  </si>
  <si>
    <t>16,8</t>
  </si>
  <si>
    <t>ΣΙΜΣΙΡΟΓΛΟΥ</t>
  </si>
  <si>
    <t>ΜΩΥΣΗΣ</t>
  </si>
  <si>
    <t>ΑΕ522958</t>
  </si>
  <si>
    <t>509-502-504-512-506-505-501-513-511</t>
  </si>
  <si>
    <t>ΚΟΕΜΤΖΟΠΟΥΛΟΥ</t>
  </si>
  <si>
    <t>ΦΑΝΗ</t>
  </si>
  <si>
    <t>ΑΓΓΕΛΟΣ</t>
  </si>
  <si>
    <t>Χ266171</t>
  </si>
  <si>
    <t>ΝΟΥΣΙΟΥ</t>
  </si>
  <si>
    <t>Κ406344</t>
  </si>
  <si>
    <t>14,45</t>
  </si>
  <si>
    <t>ΖΑΓΟΡΙΣΙΟΣ</t>
  </si>
  <si>
    <t>ΑΙ810611</t>
  </si>
  <si>
    <t>508-509-503-501-504-505-506-512-513-502-511-510-507</t>
  </si>
  <si>
    <t>ΜΑΡΓΑΡΙΤΙΔΗΣ</t>
  </si>
  <si>
    <t>ΦΩΚΙΩΝ</t>
  </si>
  <si>
    <t>Ξ512579</t>
  </si>
  <si>
    <t>13,53</t>
  </si>
  <si>
    <t>ΜΠΡΕΝΤΑΣ</t>
  </si>
  <si>
    <t>ΧΡΙΣΤΟΣ</t>
  </si>
  <si>
    <t>Ρ974949</t>
  </si>
  <si>
    <t>13,28</t>
  </si>
  <si>
    <t>501-506-508-509-511-512-513</t>
  </si>
  <si>
    <t>ΑΛΕΞΙΟΥ</t>
  </si>
  <si>
    <t>Χ721344</t>
  </si>
  <si>
    <t>ΑΠΑΛΛΑ</t>
  </si>
  <si>
    <t>ΠΕΛΑΓΙΑ</t>
  </si>
  <si>
    <t>Χ377600</t>
  </si>
  <si>
    <t>16,47</t>
  </si>
  <si>
    <t>509-501-502-503-504-505-506-507-508-510-511-512-513</t>
  </si>
  <si>
    <t>ΚΑΝΛΗ</t>
  </si>
  <si>
    <t>ΑΚ684037</t>
  </si>
  <si>
    <t>13,45</t>
  </si>
  <si>
    <t>509-504-506-511-513-512-505-501-502</t>
  </si>
  <si>
    <t>ΚΟΥΤΡΑ</t>
  </si>
  <si>
    <t>ΑΝΤΩΝΙΑ</t>
  </si>
  <si>
    <t>ΑΕ365332</t>
  </si>
  <si>
    <t>ΧΟΝΔΡΟΥ</t>
  </si>
  <si>
    <t>Χ574573</t>
  </si>
  <si>
    <t>15,23</t>
  </si>
  <si>
    <t>512-509-506-513-505-504-502-501</t>
  </si>
  <si>
    <t>ΑΡΑΠΗ</t>
  </si>
  <si>
    <t>ΑΘΑΝΑΣΙΑ</t>
  </si>
  <si>
    <t>ΑΒ978479</t>
  </si>
  <si>
    <t>13,33</t>
  </si>
  <si>
    <t>ΔΑΝΕΖΗΣ</t>
  </si>
  <si>
    <t>ΑΚ073548</t>
  </si>
  <si>
    <t>513-506-505-509-504-512-501-511-502</t>
  </si>
  <si>
    <t>ΓΚΙΟΚΑΣ</t>
  </si>
  <si>
    <t>ΚΩΝΣΤΑΝΤΙΝΟΣ-ΠΑΤΑΠΙΟΣ</t>
  </si>
  <si>
    <t>ΑΚ015405</t>
  </si>
  <si>
    <t>ΜΟΥΜΤΖΙΔΗΣ</t>
  </si>
  <si>
    <t>ΑΓΗΣΙΛΑΟΣ</t>
  </si>
  <si>
    <t>Χ705320</t>
  </si>
  <si>
    <t>ΣΤΑΘΟΠΟΥΛΟΣ</t>
  </si>
  <si>
    <t>ΑΖ067327</t>
  </si>
  <si>
    <t>509-502-512-506-501-513-504</t>
  </si>
  <si>
    <t>ΠΑΠΑΣΤΕΡΓΙΟΥ</t>
  </si>
  <si>
    <t>ΑΝΘΗ</t>
  </si>
  <si>
    <t>Ν027698</t>
  </si>
  <si>
    <t>12,73</t>
  </si>
  <si>
    <t>512-509-513-501-504-506-507-505</t>
  </si>
  <si>
    <t>ΑΝΑΣΤΑΣΙΑΔΗΣ</t>
  </si>
  <si>
    <t>ΤΙΜΟΘΕΟΣ</t>
  </si>
  <si>
    <t>ΔΙΟΥΝΥΣΙΟΣ</t>
  </si>
  <si>
    <t>ΑΖ056522</t>
  </si>
  <si>
    <t>15,87</t>
  </si>
  <si>
    <t>509-501-513-504-505</t>
  </si>
  <si>
    <t>ΚΑΛΥΒΑΣ</t>
  </si>
  <si>
    <t>Χ632838</t>
  </si>
  <si>
    <t>12,66</t>
  </si>
  <si>
    <t>509-512</t>
  </si>
  <si>
    <t>ΚΟΤΣΙΦΑΣ</t>
  </si>
  <si>
    <t>ΑΖ027618</t>
  </si>
  <si>
    <t>ΜΑΡΚΟΥ</t>
  </si>
  <si>
    <t>ΑΜ741746</t>
  </si>
  <si>
    <t>13,38</t>
  </si>
  <si>
    <t>509-503-512-506</t>
  </si>
  <si>
    <t>ΔΕΛΗΓΙΩΡΓΗ</t>
  </si>
  <si>
    <t>ΑΒ156634</t>
  </si>
  <si>
    <t>15,38</t>
  </si>
  <si>
    <t>508-509-506-512</t>
  </si>
  <si>
    <t>ΓΙΑΛΗ</t>
  </si>
  <si>
    <t>ΣΕΒΑΣΤΕΙΑΝΗ</t>
  </si>
  <si>
    <t>ΑΖ806042</t>
  </si>
  <si>
    <t>18,75</t>
  </si>
  <si>
    <t>ΚΟΥΤΛΑ</t>
  </si>
  <si>
    <t>ΑΒ088376</t>
  </si>
  <si>
    <t>12,26</t>
  </si>
  <si>
    <t>ΜΠΑΣΑΡΗ</t>
  </si>
  <si>
    <t>ΒΑΣΙΛΕΙΑ</t>
  </si>
  <si>
    <t>Τ052021</t>
  </si>
  <si>
    <t>19,14</t>
  </si>
  <si>
    <t>513-512-509-506-501</t>
  </si>
  <si>
    <t>ΚΩΝΣΤΑΝΤΙΝΟΠΟΥΛΟΥ</t>
  </si>
  <si>
    <t>ΑΝΑΣΤΑΣΙΑ ΜΑΡΙΑ</t>
  </si>
  <si>
    <t>ΑΛΕΞΙΟΣ</t>
  </si>
  <si>
    <t>ΑΚ734667</t>
  </si>
  <si>
    <t>19,12</t>
  </si>
  <si>
    <t>509-501-505-504-506-512-513-502-508</t>
  </si>
  <si>
    <t>ΒΑΛΜΑ</t>
  </si>
  <si>
    <t>Ξ388224</t>
  </si>
  <si>
    <t>501-505-504-506-507-509</t>
  </si>
  <si>
    <t>ΚΑΛΟΥΤΣΙΔΗΣ</t>
  </si>
  <si>
    <t>ΓΡΗΓΟΡΙΟΣ</t>
  </si>
  <si>
    <t>Χ914301</t>
  </si>
  <si>
    <t>15,6</t>
  </si>
  <si>
    <t>508-509-504-505-506-512-513</t>
  </si>
  <si>
    <t>ΠΗΓΑΔΑΣ</t>
  </si>
  <si>
    <t>ΔΗΜΟΣΘΕΝΗΣ</t>
  </si>
  <si>
    <t>Τ875193</t>
  </si>
  <si>
    <t>ΠΟΘΗΤΟΥ</t>
  </si>
  <si>
    <t>Τ240443</t>
  </si>
  <si>
    <t>18,87</t>
  </si>
  <si>
    <t>509-508-503-501-502-504-505-506-507-513-512-510-511</t>
  </si>
  <si>
    <t>ΡΑΠΤΟΠΟΥΛΟΥ</t>
  </si>
  <si>
    <t>ΑΙΚΑΤΕΡΙΝΑ</t>
  </si>
  <si>
    <t>ΑΗ396502</t>
  </si>
  <si>
    <t>14,76</t>
  </si>
  <si>
    <t>ΤΣΟΥΛΑΚΟΥ</t>
  </si>
  <si>
    <t>ΑΖ119547</t>
  </si>
  <si>
    <t>ΜΑΡΚΗ</t>
  </si>
  <si>
    <t>ΔΕΣΠΟΙΝΑ ΒΑΡΒΑΡΑ</t>
  </si>
  <si>
    <t>ΑΡΓΥΡΙΟΣ</t>
  </si>
  <si>
    <t>ΑΗ471455</t>
  </si>
  <si>
    <t>509-501</t>
  </si>
  <si>
    <t>ΧΡΟΝΗ</t>
  </si>
  <si>
    <t>Λ934049</t>
  </si>
  <si>
    <t>13,18</t>
  </si>
  <si>
    <t>509-512-506-513-504-505-501-502-511</t>
  </si>
  <si>
    <t>ΟΙΚΟΝΟΜΟΥ</t>
  </si>
  <si>
    <t>ΑΙ076957</t>
  </si>
  <si>
    <t>ΤΣΙΡΟΠΟΥΛΟΥ</t>
  </si>
  <si>
    <t>ΚΥΡΙΑΚΟΥΛΑ</t>
  </si>
  <si>
    <t>Σ750289</t>
  </si>
  <si>
    <t>16,42</t>
  </si>
  <si>
    <t>ΚΟΝΤΑΡΗΣ</t>
  </si>
  <si>
    <t>Φ201267</t>
  </si>
  <si>
    <t>15,81</t>
  </si>
  <si>
    <t>512-509-513-506-505-504-501-511</t>
  </si>
  <si>
    <t>ΜΟΣΧΟΥ</t>
  </si>
  <si>
    <t>ΜΑΛΑΜΑ</t>
  </si>
  <si>
    <t>ΑΙ704348</t>
  </si>
  <si>
    <t>15,75</t>
  </si>
  <si>
    <t>ΔΗΜΗΤΡΟΚΑΛΗ</t>
  </si>
  <si>
    <t>ΜΑΡΘΑ</t>
  </si>
  <si>
    <t>Π334785</t>
  </si>
  <si>
    <t>14,86</t>
  </si>
  <si>
    <t>509-512-513-504-505-506-501-502</t>
  </si>
  <si>
    <t>ΙΟΡΔΑΝΙΔΗΣ</t>
  </si>
  <si>
    <t>ΑΖ174323</t>
  </si>
  <si>
    <t>14,78</t>
  </si>
  <si>
    <t>ΓΕΩΡΓΙΑΔΗΣ</t>
  </si>
  <si>
    <t>ΣΤΕΦΑΝΟΣ</t>
  </si>
  <si>
    <t>ΑΚ323858</t>
  </si>
  <si>
    <t>ΣΤΕΡΓΙΟΥ</t>
  </si>
  <si>
    <t>ΑΕ613388</t>
  </si>
  <si>
    <t>14,07</t>
  </si>
  <si>
    <t>509-501-502-504</t>
  </si>
  <si>
    <t>ΚΑΛΛΙΣΤΟΣ</t>
  </si>
  <si>
    <t>ΑΖ561775</t>
  </si>
  <si>
    <t>13,64</t>
  </si>
  <si>
    <t>ΜΗΤΡΟΥ</t>
  </si>
  <si>
    <t>ΑΕ366102</t>
  </si>
  <si>
    <t>ΜΑΜΑΚΟΣ</t>
  </si>
  <si>
    <t>ΑΖ511341</t>
  </si>
  <si>
    <t>12,45</t>
  </si>
  <si>
    <t>509-512-504-505-513-506-502-501</t>
  </si>
  <si>
    <t>ΚΑΛΠΑΚΙΔΗΣ</t>
  </si>
  <si>
    <t>Π 587111</t>
  </si>
  <si>
    <t>12,18</t>
  </si>
  <si>
    <t>509-501-504-505-506-507-512-513</t>
  </si>
  <si>
    <t>ΕΥΣΤΑΘΙΟΥ</t>
  </si>
  <si>
    <t>ΑΕ038016</t>
  </si>
  <si>
    <t>11,86</t>
  </si>
  <si>
    <t>509-501-504-505-506-512-513-502-511</t>
  </si>
  <si>
    <t>ΣΑΒΒΗΣ</t>
  </si>
  <si>
    <t>ΑΑ479855</t>
  </si>
  <si>
    <t>511-508-509-513-512-506-505-504-502-501-507-503-510</t>
  </si>
  <si>
    <t>ΚΟΝΙΤΟΠΟΥΛΟΣ</t>
  </si>
  <si>
    <t>ΕΥΣΤΑΘΙΟΣ</t>
  </si>
  <si>
    <t>ΑΖ218513</t>
  </si>
  <si>
    <t>11,25</t>
  </si>
  <si>
    <t>509-501-505-504-506-512-513-502</t>
  </si>
  <si>
    <t>ΤΣΙΤΑΚΗΣ</t>
  </si>
  <si>
    <t>ΑΠΟΣΤΟΛΟ</t>
  </si>
  <si>
    <t>ΑΕ678332</t>
  </si>
  <si>
    <t>ΙΩΣΗΦΙΔΗΣ</t>
  </si>
  <si>
    <t>ΑΝΑΝΙΑΣ</t>
  </si>
  <si>
    <t>ΑΖ884875</t>
  </si>
  <si>
    <t>508-509-510-511-503-507-502-504-505-506-501-512-513</t>
  </si>
  <si>
    <t>ΑΛΤΑΝΗΣ</t>
  </si>
  <si>
    <t>Χ641327</t>
  </si>
  <si>
    <t>10,9</t>
  </si>
  <si>
    <t>509-501-505-504-502-506-512-513-510-503-507-508-511</t>
  </si>
  <si>
    <t>ΗΛΙΑΔΗΣ</t>
  </si>
  <si>
    <t>Ρ764373</t>
  </si>
  <si>
    <t>10,58</t>
  </si>
  <si>
    <t>ΚΑΝΤΑΡΟΥ</t>
  </si>
  <si>
    <t>ΑΑ235472</t>
  </si>
  <si>
    <t>ΧΡΗΣΤΟΥ</t>
  </si>
  <si>
    <t>Ρ346520</t>
  </si>
  <si>
    <t>16,87</t>
  </si>
  <si>
    <t>508-501-502-504-505-506-509-512-513-510-503-511-507</t>
  </si>
  <si>
    <t>ΠΑΝΤΑΖΟΠΟΥΛΟΥ</t>
  </si>
  <si>
    <t>ΒΑΡΒΑΡΑ</t>
  </si>
  <si>
    <t>Σ641913</t>
  </si>
  <si>
    <t>14,92</t>
  </si>
  <si>
    <t>ΣΕΡΑΦΗΣ</t>
  </si>
  <si>
    <t>ΣΤΑΜΟΥΛΗΣ</t>
  </si>
  <si>
    <t>ΑΙ752520</t>
  </si>
  <si>
    <t>11,8</t>
  </si>
  <si>
    <t>509-503-501-504-506</t>
  </si>
  <si>
    <t>ΤΡΙΑΝΤΑΦΥΛΛΟΥ</t>
  </si>
  <si>
    <t>Π088731</t>
  </si>
  <si>
    <t>13,22</t>
  </si>
  <si>
    <t>ΓΙΑΝΤΑΜΙΔΗΣ</t>
  </si>
  <si>
    <t>ΑΚ437961</t>
  </si>
  <si>
    <t>13,69</t>
  </si>
  <si>
    <t>ΒΛΑΧΑΚΗ</t>
  </si>
  <si>
    <t>ΑΙ060208</t>
  </si>
  <si>
    <t>13,61</t>
  </si>
  <si>
    <t>ΤΟΥΛΟΥΠΑ</t>
  </si>
  <si>
    <t>Τ421080</t>
  </si>
  <si>
    <t>17,1</t>
  </si>
  <si>
    <t>509-501-504</t>
  </si>
  <si>
    <t>ΜΟΥΣΤΑΚΑΣ</t>
  </si>
  <si>
    <t>ΑΚ535765</t>
  </si>
  <si>
    <t>509-508-505-506-501-504-513-503</t>
  </si>
  <si>
    <t>ΚΟΥΤΣΟΓΙΑΝΝΗ</t>
  </si>
  <si>
    <t>Σ456607</t>
  </si>
  <si>
    <t>11,16</t>
  </si>
  <si>
    <t>509-508-501-504-512-513-506-505-502</t>
  </si>
  <si>
    <t>ΠΑΝΑΓΙΩΤΟΥΝΗ</t>
  </si>
  <si>
    <t>ΑΖ014470</t>
  </si>
  <si>
    <t>18,5</t>
  </si>
  <si>
    <t>509-501-505-504-506</t>
  </si>
  <si>
    <t>ΔΙΑΓΟΥΠΗ</t>
  </si>
  <si>
    <t>ΑΛΕΞΙΑ</t>
  </si>
  <si>
    <t>ΑΖ019752</t>
  </si>
  <si>
    <t>10,8</t>
  </si>
  <si>
    <t>509-504-501-505-506</t>
  </si>
  <si>
    <t>ΑΗ228652</t>
  </si>
  <si>
    <t>11,5</t>
  </si>
  <si>
    <t>510-509-506-501-505-502-504-512-513-503-508-507</t>
  </si>
  <si>
    <t>ΚΑΠΟΥΣΙΖΗΣ</t>
  </si>
  <si>
    <t>ΑΜ275543</t>
  </si>
  <si>
    <t>ΠΑΝΤΕΡΜΑΡΑΚΗΣ</t>
  </si>
  <si>
    <t>ΝΕΚΤΑΡΙΟΣ</t>
  </si>
  <si>
    <t>ΜΥΡΩΝ</t>
  </si>
  <si>
    <t>ΑΜ980413</t>
  </si>
  <si>
    <t>13,6</t>
  </si>
  <si>
    <t>ΤΣΕΛΙΟΥ</t>
  </si>
  <si>
    <t>ΕΛΙΣΑΒΕΤ</t>
  </si>
  <si>
    <t>ΑΚ668061</t>
  </si>
  <si>
    <t>12,33</t>
  </si>
  <si>
    <t>506-513-509-512-505-504</t>
  </si>
  <si>
    <t>ΠΕΤΡΑΚΗΣ</t>
  </si>
  <si>
    <t>ΑΕ022271</t>
  </si>
  <si>
    <t>513-512-509-506-511</t>
  </si>
  <si>
    <t>ΠΛΑΒΟΥΚΟΣ</t>
  </si>
  <si>
    <t>ΑΚ767320</t>
  </si>
  <si>
    <t>509-501-506-504-505-512</t>
  </si>
  <si>
    <t>ΠΟΝΗΡΗΣ</t>
  </si>
  <si>
    <t>ΧΡΥΣΟΒΑΛΑΝΤΗΣ</t>
  </si>
  <si>
    <t>ΑΙ561965</t>
  </si>
  <si>
    <t>ΠΑΝΑΓΟΥ</t>
  </si>
  <si>
    <t>ΑΙ846559</t>
  </si>
  <si>
    <t>ΠΑΠΑΔΗΜΗΤΡΙΟΥ</t>
  </si>
  <si>
    <t>Ξ722772</t>
  </si>
  <si>
    <t>ΓΙΑΓΟΥΡΤΑΣ</t>
  </si>
  <si>
    <t>ΑΒ525193</t>
  </si>
  <si>
    <t>509-505-506-513-504</t>
  </si>
  <si>
    <t>ΚΥΡΙΑΖΟΠΟΥΛΟΣ</t>
  </si>
  <si>
    <t>ΔΙΟΜΗΔΗΣ</t>
  </si>
  <si>
    <t>Ν451687</t>
  </si>
  <si>
    <t>12,3</t>
  </si>
  <si>
    <t>510-503-509-502-501-505-506-504-512-513-511-508-507</t>
  </si>
  <si>
    <t>ΤΣΟΛΑΚΗ</t>
  </si>
  <si>
    <t>ΘΕΟΦΑΝΗΣ</t>
  </si>
  <si>
    <t>ΑΑ263992</t>
  </si>
  <si>
    <t>509-501-503</t>
  </si>
  <si>
    <t>ΚΑΠΕΛΛΑΚΗ</t>
  </si>
  <si>
    <t>ΑΝ036629</t>
  </si>
  <si>
    <t>18,07</t>
  </si>
  <si>
    <t>501-502-504-505-506-509-513</t>
  </si>
  <si>
    <t>ΚΩΝΣΤΑΝΤΟΠΟΥΛΟΥ</t>
  </si>
  <si>
    <t>ΚΥΡΙΑΚΗ</t>
  </si>
  <si>
    <t>Τ508682</t>
  </si>
  <si>
    <t>509-501-512-504-506-505-502-513-511-510-503</t>
  </si>
  <si>
    <t>ΣΤΑΥΡΟΠΟΥΛΟΣ</t>
  </si>
  <si>
    <t>ΖΑΧΑΡΙΑΣ</t>
  </si>
  <si>
    <t>ΑΙ231199</t>
  </si>
  <si>
    <t>ΓΙΑΓΚΟΥΛΗ</t>
  </si>
  <si>
    <t>ΑΝΘΟΥΛΑ</t>
  </si>
  <si>
    <t>ΑΖ304043</t>
  </si>
  <si>
    <t>12,5</t>
  </si>
  <si>
    <t>ΖΟΥΡΜΠΑΚΗ</t>
  </si>
  <si>
    <t>ΣΑΒΒΙΝΑ</t>
  </si>
  <si>
    <t>ΑΚ671918</t>
  </si>
  <si>
    <t>509-506-505-504</t>
  </si>
  <si>
    <t>ΠΑΣΠΑΤΗ</t>
  </si>
  <si>
    <t>Ξ160880</t>
  </si>
  <si>
    <t>14,33</t>
  </si>
  <si>
    <t>508-509-512-506-505-513-503-504-502-501-510-511-507</t>
  </si>
  <si>
    <t>ΞΙΟΥΡΑΣ ΒΛΑΧΟΣ</t>
  </si>
  <si>
    <t>ΑΒ091020</t>
  </si>
  <si>
    <t>509-508-501-503-502-504-505-506-510-511-512-513-507</t>
  </si>
  <si>
    <t>ΚΑΛΑΣΚΑΝΗΣ</t>
  </si>
  <si>
    <t>ΖΩΗΣ</t>
  </si>
  <si>
    <t>ΑΚ350667</t>
  </si>
  <si>
    <t>501-503-509-502-504-505-506-507-508-510-511-512-513</t>
  </si>
  <si>
    <t>ΜΟΥΡΟΥΣΙΑ</t>
  </si>
  <si>
    <t>Τ145267</t>
  </si>
  <si>
    <t>ΑΝΔΡΕΑΔΟΥ</t>
  </si>
  <si>
    <t>ΑΙ142200</t>
  </si>
  <si>
    <t>19,21</t>
  </si>
  <si>
    <t>ΣΑΛΕΥΡΗΣ</t>
  </si>
  <si>
    <t>ΑΒ770787</t>
  </si>
  <si>
    <t>503-509-504-506-512-505-502-501-513-510-511-508-507</t>
  </si>
  <si>
    <t>ΣΟΦΟΥ</t>
  </si>
  <si>
    <t xml:space="preserve">ΜΑΡΙΑ </t>
  </si>
  <si>
    <t>ΑΗ725871</t>
  </si>
  <si>
    <t>ΔΙΓΚΑ</t>
  </si>
  <si>
    <t>ΒΙΡΓΙΝΙΑ</t>
  </si>
  <si>
    <t>Ρ743850</t>
  </si>
  <si>
    <t>11,9</t>
  </si>
  <si>
    <t>508-501-502-503-504-505-506-507-509-510-511-512-513</t>
  </si>
  <si>
    <t>ΑΣΛΑΝΗΣ</t>
  </si>
  <si>
    <t>ΑΚ523917</t>
  </si>
  <si>
    <t>509-512-513-502-506-504-505-501-511-510-503-508-507</t>
  </si>
  <si>
    <t>ΤΣΟΧΛΑ</t>
  </si>
  <si>
    <t>ΑΚ084606</t>
  </si>
  <si>
    <t>ΚΑΡΟΥΣΗ</t>
  </si>
  <si>
    <t>ΑΙ509486</t>
  </si>
  <si>
    <t>505-506-509-504-512</t>
  </si>
  <si>
    <t>ΜΕΓΚΕ</t>
  </si>
  <si>
    <t>Π813511</t>
  </si>
  <si>
    <t>19,57</t>
  </si>
  <si>
    <t>ΜΑΚΡΙΔΟΥ</t>
  </si>
  <si>
    <t>ΑΙ881888</t>
  </si>
  <si>
    <t>ΒΛΑΧΟΣ</t>
  </si>
  <si>
    <t>ΕΥΑΓΓΕΛΟΣ ΝΙΚΟΛΑΟΣ</t>
  </si>
  <si>
    <t>Τ241873</t>
  </si>
  <si>
    <t>512-506-513-504-505-503-509-501-502-508</t>
  </si>
  <si>
    <t>ΖΑΦΕΙΡΗΣ</t>
  </si>
  <si>
    <t>ΑΑ307746</t>
  </si>
  <si>
    <t>509-508-503-501-502-504-505-506-512-513-510</t>
  </si>
  <si>
    <t>ΛΑΣΚΑΡΗΣ</t>
  </si>
  <si>
    <t>ΑΑ129072</t>
  </si>
  <si>
    <t>501-502-504-505-506-509-512</t>
  </si>
  <si>
    <t xml:space="preserve">ΓΚΟΥΡΑ </t>
  </si>
  <si>
    <t xml:space="preserve">Νάνσυ Ειρήνη </t>
  </si>
  <si>
    <t>Χ135601</t>
  </si>
  <si>
    <t>9,5</t>
  </si>
  <si>
    <t>509-504-506-512-513-505-501-502</t>
  </si>
  <si>
    <t>ΚΟΥΡΤΗΣ</t>
  </si>
  <si>
    <t>ΑΒ408080</t>
  </si>
  <si>
    <t>509-512-513-504-506-501-502-508-503-510-511</t>
  </si>
  <si>
    <t>ΜΗΤΡΟΠΟΥΛΟΣ</t>
  </si>
  <si>
    <t>ΑΗ204392</t>
  </si>
  <si>
    <t>11,15</t>
  </si>
  <si>
    <t>503-508-509-501-502-504-505-506-510-511-512-513</t>
  </si>
  <si>
    <t>ΒΑΒΙΛΗΣ</t>
  </si>
  <si>
    <t>ΠΑΝΑΓΙΩΤΗΣ ΚΩΝΣΤΑΝΤΙ</t>
  </si>
  <si>
    <t>ΑΜ546924</t>
  </si>
  <si>
    <t>509-513-512-506-511-505</t>
  </si>
  <si>
    <t>ΠΡΑΣΣΑ</t>
  </si>
  <si>
    <t>ΑΚ289013</t>
  </si>
  <si>
    <t>ΑΘΑΝΑΣΟΠΟΥΛΟΣ</t>
  </si>
  <si>
    <t>ΑΡΤΕΜΙΟΣ</t>
  </si>
  <si>
    <t>ΑΜ315641</t>
  </si>
  <si>
    <t>509-501-504-505-506-512-513-502-511-503-510</t>
  </si>
  <si>
    <t>ΜΑΥΡΟΜΑΤΙΑΝΟΥ</t>
  </si>
  <si>
    <t>Π539958</t>
  </si>
  <si>
    <t>17,38</t>
  </si>
  <si>
    <t>ΠΑΡΟΤΣΙΔΗ</t>
  </si>
  <si>
    <t>ΠΟΛΙΝΑ</t>
  </si>
  <si>
    <t>ΑΕ001142</t>
  </si>
  <si>
    <t>ΤΣΙΑΠΑΡΑ</t>
  </si>
  <si>
    <t>ΑΚ974964</t>
  </si>
  <si>
    <t>15,9</t>
  </si>
  <si>
    <t>508-504-512-501-502-503</t>
  </si>
  <si>
    <t>ΚΟΥΣΤΑ</t>
  </si>
  <si>
    <t>ΕΡΑΤΩ</t>
  </si>
  <si>
    <t>Ν809420</t>
  </si>
  <si>
    <t>509-508-512-505-504-506</t>
  </si>
  <si>
    <t>ΝΑΤΣΙΑΡΙΔΗΣ</t>
  </si>
  <si>
    <t>ΑΖ170424</t>
  </si>
  <si>
    <t>11,7</t>
  </si>
  <si>
    <t>ΘΕΟΔΟΣΗΣ</t>
  </si>
  <si>
    <t>Χ039844</t>
  </si>
  <si>
    <t>505-506-504-509-512-513-501</t>
  </si>
  <si>
    <t>ΑΛΕΞΑΝΔΡΗΣ</t>
  </si>
  <si>
    <t>ΑΙ997182</t>
  </si>
  <si>
    <t>ΡΙΣΚΑ</t>
  </si>
  <si>
    <t>Ν462211</t>
  </si>
  <si>
    <t>15,63</t>
  </si>
  <si>
    <t>510-511-506-509-512-504-501-503-505-513-507</t>
  </si>
  <si>
    <t>ΒΑΓΙΑ</t>
  </si>
  <si>
    <t>Ρ306494</t>
  </si>
  <si>
    <t>509-501-503-508-502-504-505-506-510-512-513-511-507</t>
  </si>
  <si>
    <t>ΑΥΓΟΥΣΤΙΔΗΣ</t>
  </si>
  <si>
    <t>ΑΙ325332</t>
  </si>
  <si>
    <t>10,83</t>
  </si>
  <si>
    <t>501-502-504-503-505-506-507-508-509-510-511-512-513</t>
  </si>
  <si>
    <t>ΚΑΛΠΟΥΖΑΝΗ</t>
  </si>
  <si>
    <t xml:space="preserve">ΑΡΓΥΡΟΥΛΑ-ΔΗΜΗΤΡΑ </t>
  </si>
  <si>
    <t xml:space="preserve">ΚΩΝΣΤΑΝΤΙΝΟΣ </t>
  </si>
  <si>
    <t>ΑΜ545477</t>
  </si>
  <si>
    <t>ΓΚΙΚΑΣ</t>
  </si>
  <si>
    <t>Φ223142</t>
  </si>
  <si>
    <t>ΒΟΥΛΓΑΡΗΣ</t>
  </si>
  <si>
    <t>ΑΖ129499</t>
  </si>
  <si>
    <t>10,22</t>
  </si>
  <si>
    <t>513-509-512-504-506</t>
  </si>
  <si>
    <t>ΔΙΑΝΕΛΗ</t>
  </si>
  <si>
    <t>ΑΚ355788</t>
  </si>
  <si>
    <t>17,53</t>
  </si>
  <si>
    <t>509-508-501-502-504-505-506-512-513-511-510-503-507</t>
  </si>
  <si>
    <t>ΒΡΑΝΑ</t>
  </si>
  <si>
    <t>ΑΙ291580</t>
  </si>
  <si>
    <t>17,46</t>
  </si>
  <si>
    <t>ΚΩΛΕΤΗ</t>
  </si>
  <si>
    <t>ΑΝ269043</t>
  </si>
  <si>
    <t>14,8</t>
  </si>
  <si>
    <t>510-509-512-506-504-505-502-501-511-513-508-507</t>
  </si>
  <si>
    <t>ΚΑΡΑΠΑΥΛΙΔΗΣ</t>
  </si>
  <si>
    <t>ΑΚ235598</t>
  </si>
  <si>
    <t>ΤΑΚΙΔΕΛΗΣ</t>
  </si>
  <si>
    <t>Σ928167</t>
  </si>
  <si>
    <t>ΚΑΝΕΛΛΟΠΟΥΛΟΥ</t>
  </si>
  <si>
    <t>ΚΩΝΤΑΝΤΙΝΟΣ</t>
  </si>
  <si>
    <t>Ρ813308</t>
  </si>
  <si>
    <t>16,15</t>
  </si>
  <si>
    <t>509-505-506-504-501-502-503-507-508-510-511-512-513</t>
  </si>
  <si>
    <t>ΚΥΡΙΑΖΗΣ</t>
  </si>
  <si>
    <t>ΑΙ543305</t>
  </si>
  <si>
    <t>17,25</t>
  </si>
  <si>
    <t>509-513-512-506-511-504-501-505-502-510-503-508-507</t>
  </si>
  <si>
    <t>ΤΟΥΛΟΥΠΑΣ</t>
  </si>
  <si>
    <t>ΑΜ772060</t>
  </si>
  <si>
    <t>ΛΕΟΝΤΑΡΗ</t>
  </si>
  <si>
    <t>ΠΡΟΚΟΠΙΟΣ</t>
  </si>
  <si>
    <t>Χ920143</t>
  </si>
  <si>
    <t>13,02</t>
  </si>
  <si>
    <t>501-502-504-505-506-509-512-507</t>
  </si>
  <si>
    <t>ΕΥΑΓΓΕΛΑΚΟΣ</t>
  </si>
  <si>
    <t>ΑΚ974938</t>
  </si>
  <si>
    <t>508-509-501-502</t>
  </si>
  <si>
    <t>ΚΟΡΟΞΕΝΟΥ</t>
  </si>
  <si>
    <t>ΑΒΕΣΑΛΩΜ</t>
  </si>
  <si>
    <t>ΑΜ410886</t>
  </si>
  <si>
    <t>508-510-511-507-509</t>
  </si>
  <si>
    <t>ΑΛΕΥΡΑΣ</t>
  </si>
  <si>
    <t>ΑΙ151522</t>
  </si>
  <si>
    <t>ΜΠΙΣΙΟΥΚΗΣ</t>
  </si>
  <si>
    <t>ΡΑΦΑΗΛ</t>
  </si>
  <si>
    <t>ΑΚ984802</t>
  </si>
  <si>
    <t>ΣΚΟΥΡΑΣ</t>
  </si>
  <si>
    <t>ΑΘΑΝΑΣΙΣΟΣ</t>
  </si>
  <si>
    <t>ΑΕ637251</t>
  </si>
  <si>
    <t>509-501-502-505-506-504-512</t>
  </si>
  <si>
    <t>ΤΕΡΖΗ</t>
  </si>
  <si>
    <t>ΤΡΙΑΝΤΑΦΥΛΛΙΑ</t>
  </si>
  <si>
    <t>Ρ366344</t>
  </si>
  <si>
    <t>ΜΠΕΚΙΑΡΗ</t>
  </si>
  <si>
    <t>ΑΒ547001</t>
  </si>
  <si>
    <t>509-501-505-512-513</t>
  </si>
  <si>
    <t>Κατσαράς</t>
  </si>
  <si>
    <t>Σπυρος</t>
  </si>
  <si>
    <t>ΑΕ052571</t>
  </si>
  <si>
    <t>13,5</t>
  </si>
  <si>
    <t>ΒΟΤΑΝΟΠΟΥΛΟΥ</t>
  </si>
  <si>
    <t>ΔΑΦΝΗ</t>
  </si>
  <si>
    <t>Χ215868</t>
  </si>
  <si>
    <t>10,05</t>
  </si>
  <si>
    <t>509-506-504-505-513-508</t>
  </si>
  <si>
    <t>ΠΑΝΤΑΖΗ</t>
  </si>
  <si>
    <t>Ασημινα</t>
  </si>
  <si>
    <t>ΑΝ0767933</t>
  </si>
  <si>
    <t>509-512-513-506-501-502</t>
  </si>
  <si>
    <t>ΤΑΤΣΗ</t>
  </si>
  <si>
    <t>ΑΖ720141</t>
  </si>
  <si>
    <t>ΚΟΥΓΙΑ</t>
  </si>
  <si>
    <t>ΑΚ343800</t>
  </si>
  <si>
    <t>509-508-503-501-502-504-505-506-512-513-510-507-511</t>
  </si>
  <si>
    <t>ΤΡΑΙΚΟΥ</t>
  </si>
  <si>
    <t>ΑΝΔΡΟΝΙΚΗ</t>
  </si>
  <si>
    <t>ΑΙ733830</t>
  </si>
  <si>
    <t>17,08</t>
  </si>
  <si>
    <t>ΓΙΟΒΑΝΟΠΟΥΛΟΣ</t>
  </si>
  <si>
    <t>ΑΚ248741</t>
  </si>
  <si>
    <t>509-508-501-502-504-505-506-512-513-511-503-510-507</t>
  </si>
  <si>
    <t>ΡΑΙΣΗ</t>
  </si>
  <si>
    <t>ΑΔΡΟΝΙΚΗ</t>
  </si>
  <si>
    <t>ΑΝΤΩΝΗΣ</t>
  </si>
  <si>
    <t>Σ509589</t>
  </si>
  <si>
    <t>17,62</t>
  </si>
  <si>
    <t>501-513-504-505-506-509-512-502</t>
  </si>
  <si>
    <t>ΓΚΙΝΗΣ</t>
  </si>
  <si>
    <t>ΑΖ594993</t>
  </si>
  <si>
    <t>16,1</t>
  </si>
  <si>
    <t>ΒΑΣΙΛΟΠΟΥΛΟΥ</t>
  </si>
  <si>
    <t>ΡΕΒΕΚΚΑ</t>
  </si>
  <si>
    <t>ΦΙΛΙΠΠΟΣ</t>
  </si>
  <si>
    <t>Σ603890</t>
  </si>
  <si>
    <t>513-509-506-505-504-501-511-512-502</t>
  </si>
  <si>
    <t>ΤΣΑΧΟΥΡΙΔΟΥ</t>
  </si>
  <si>
    <t>ΠΑΥΛΟΣ</t>
  </si>
  <si>
    <t>Χ255388</t>
  </si>
  <si>
    <t>ΑΜΑΝΑΤΙΔΟΥ</t>
  </si>
  <si>
    <t>Σ556592</t>
  </si>
  <si>
    <t>509-506-501</t>
  </si>
  <si>
    <t>ΚΑΡΑΝΙΚΟΛΑΣ</t>
  </si>
  <si>
    <t>ΑΙ506443</t>
  </si>
  <si>
    <t>11,06</t>
  </si>
  <si>
    <t>509-504-512-506-505-513-501-502</t>
  </si>
  <si>
    <t>ΛΑΣΚΟΣ</t>
  </si>
  <si>
    <t>ΑΑ968653</t>
  </si>
  <si>
    <t>10,61</t>
  </si>
  <si>
    <t>ΒΟΝΤΖΟΣ</t>
  </si>
  <si>
    <t>ΑΒ848154</t>
  </si>
  <si>
    <t>ΣΑΝΤΟΡΙΝΑΙΟΥ</t>
  </si>
  <si>
    <t>ΑΗ085370</t>
  </si>
  <si>
    <t>ΧΕΛΙΩΤΗΣ</t>
  </si>
  <si>
    <t>ΑΗ236258</t>
  </si>
  <si>
    <t>503-510-513-511-501-502-504-505-506-509-512-508-507</t>
  </si>
  <si>
    <t>ΑΣΠΙΩΤΗ</t>
  </si>
  <si>
    <t>ΑΒ616915</t>
  </si>
  <si>
    <t>13,1</t>
  </si>
  <si>
    <t>503-501-502-504-505-506-509-512-513-510</t>
  </si>
  <si>
    <t>ΑΝΤΩΝΙΟΥ</t>
  </si>
  <si>
    <t>ΑΚ388311</t>
  </si>
  <si>
    <t>11,45</t>
  </si>
  <si>
    <t>508-509-503-504-512-506-513-510-511-505-502-501-507</t>
  </si>
  <si>
    <t>ΜΠΟΥΚΟΣ</t>
  </si>
  <si>
    <t>ΧΑΡΙΣΙΟΣ</t>
  </si>
  <si>
    <t>ΑΗ787208</t>
  </si>
  <si>
    <t>18,53</t>
  </si>
  <si>
    <t>508-509-501-502-506-504-505-512-503-510-513-507-511</t>
  </si>
  <si>
    <t>ΕΜΙΡΖΑΣ</t>
  </si>
  <si>
    <t>ΑΒ044255</t>
  </si>
  <si>
    <t>504-501-505-506-509-512-513</t>
  </si>
  <si>
    <t>ΣΤΑΜΑΤΟΥΚΟΥ</t>
  </si>
  <si>
    <t>ΑΒ314838</t>
  </si>
  <si>
    <t>501-509-505-504-506-512-502</t>
  </si>
  <si>
    <t>ΧΑΝΔΑΚΑΣ</t>
  </si>
  <si>
    <t>ΑΕ064919</t>
  </si>
  <si>
    <t>ΒΑΡΝΑΒΑ</t>
  </si>
  <si>
    <t>ΔΙΑΜΑΝΤΩ</t>
  </si>
  <si>
    <t>13,83</t>
  </si>
  <si>
    <t>509-508-501-502-504-505-506-512-513</t>
  </si>
  <si>
    <t>ΤΖΑΝΑΒΑΡΗ</t>
  </si>
  <si>
    <t>ΡΑΦΑΗΛΙΑ</t>
  </si>
  <si>
    <t>ΑΒ586595</t>
  </si>
  <si>
    <t>17,3</t>
  </si>
  <si>
    <t>ΧΑΛΚΙΔΗΣ</t>
  </si>
  <si>
    <t>ΑΗ697027</t>
  </si>
  <si>
    <t>ΠΑΡΑΛΕΑ</t>
  </si>
  <si>
    <t>ΑΗ900588</t>
  </si>
  <si>
    <t>19,64</t>
  </si>
  <si>
    <t>508-509-501-502-503-504-505-506-507-510-512-511-513</t>
  </si>
  <si>
    <t>ΓΑΓΑΚΑΣ</t>
  </si>
  <si>
    <t>Σ452453</t>
  </si>
  <si>
    <t>11,23</t>
  </si>
  <si>
    <t>509-508-501-502-504-505-506-512-513-511-510-507-503</t>
  </si>
  <si>
    <t>ΓΕΡΑΝΤΩΝΗ</t>
  </si>
  <si>
    <t>ΜΑΡΙΑ ΕΙΡΗΝΗ</t>
  </si>
  <si>
    <t>ΑΜ989154</t>
  </si>
  <si>
    <t>15,84</t>
  </si>
  <si>
    <t>509-508-504-505-506</t>
  </si>
  <si>
    <t>ΦΑΤΟΥΡΟΣ</t>
  </si>
  <si>
    <t>ΑΕ509818</t>
  </si>
  <si>
    <t>ΔΗΜΗΤΡΙΟΥ</t>
  </si>
  <si>
    <t>Σ840976</t>
  </si>
  <si>
    <t>Χ329887</t>
  </si>
  <si>
    <t>ΚΩΝΣΤΑΝΤΟΥΛΑ</t>
  </si>
  <si>
    <t>Φ291068</t>
  </si>
  <si>
    <t>ΚΙΟΥΣΗ</t>
  </si>
  <si>
    <t>ΑΙ489549</t>
  </si>
  <si>
    <t>19,07</t>
  </si>
  <si>
    <t>ΚΟΥΜΠΟΥ</t>
  </si>
  <si>
    <t>ΠΑΝΑΓΙΩΤΑ ΕΥΑΓΓΕΛΙΑ</t>
  </si>
  <si>
    <t>ΑΗ568994</t>
  </si>
  <si>
    <t>13,26</t>
  </si>
  <si>
    <t>ΡΟΓΚΑΚΟΣ</t>
  </si>
  <si>
    <t>Ρ529165</t>
  </si>
  <si>
    <t>509-501-503-508-512-511-506-505-504-502</t>
  </si>
  <si>
    <t>ΠΕΤΡΑΚΗ</t>
  </si>
  <si>
    <t>ΙΩΑΝΝΑ</t>
  </si>
  <si>
    <t>Τ512767</t>
  </si>
  <si>
    <t>12,91</t>
  </si>
  <si>
    <t>509-504-506-512</t>
  </si>
  <si>
    <t>ΡΟΥΜΑΝΑΣ</t>
  </si>
  <si>
    <t>ΑΝ009398</t>
  </si>
  <si>
    <t>12,85</t>
  </si>
  <si>
    <t>ΥΦΟΥΛΗ</t>
  </si>
  <si>
    <t>Π943613</t>
  </si>
  <si>
    <t>12,42</t>
  </si>
  <si>
    <t>508-509-513-512-504-506-505</t>
  </si>
  <si>
    <t>ΣΥΝΙΟΡΑΚΗΣ</t>
  </si>
  <si>
    <t>Ξ402922</t>
  </si>
  <si>
    <t>512-502-509-513</t>
  </si>
  <si>
    <t>ΣΤΡΑΒΟΜΥΤΗΣ</t>
  </si>
  <si>
    <t>ΑΜ602600</t>
  </si>
  <si>
    <t>509-512-513-506-505-504-501</t>
  </si>
  <si>
    <t>ΤΣΟΚΑΡΟΠΟΥΛΟΣ</t>
  </si>
  <si>
    <t>ΑΗ086111</t>
  </si>
  <si>
    <t>11,77</t>
  </si>
  <si>
    <t>513-511-509-512-506</t>
  </si>
  <si>
    <t>ΜΠΟΥΡΔΟΥ</t>
  </si>
  <si>
    <t>ΑΚ631531</t>
  </si>
  <si>
    <t>502-509</t>
  </si>
  <si>
    <t>ΕΥΑΓΓΕΛΙΔΗ</t>
  </si>
  <si>
    <t>ΕΥΔΟΞΙΑ</t>
  </si>
  <si>
    <t>Π851079</t>
  </si>
  <si>
    <t>17,8</t>
  </si>
  <si>
    <t>ΤΣΙΠΡΑ</t>
  </si>
  <si>
    <t>ΑΒ012696</t>
  </si>
  <si>
    <t>17,6</t>
  </si>
  <si>
    <t>506-509-512-513</t>
  </si>
  <si>
    <t>ΚΙΤΣΟΣ</t>
  </si>
  <si>
    <t>ΑΙ894297</t>
  </si>
  <si>
    <t>ΠΑΓΚΟΥ</t>
  </si>
  <si>
    <t>Σ037097</t>
  </si>
  <si>
    <t>509-512-513-506-504</t>
  </si>
  <si>
    <t>ΒΕΒΕΛΟΣ</t>
  </si>
  <si>
    <t>ΛΟΥΚΑΣ</t>
  </si>
  <si>
    <t>ΑΒ532639</t>
  </si>
  <si>
    <t>11,76</t>
  </si>
  <si>
    <t>506-509-513-512-504-505-501-502-511-510-507</t>
  </si>
  <si>
    <t>ΜΗΤΑΚΟΣ</t>
  </si>
  <si>
    <t>ΓΕΩΡΓΙΟΣ ΝΙΚΟΛΑΟΣ</t>
  </si>
  <si>
    <t>ΑΜ577439</t>
  </si>
  <si>
    <t>ΑΜΥΓΔΑΛΑΚΗΣ</t>
  </si>
  <si>
    <t>ΑΚ838036</t>
  </si>
  <si>
    <t>513-512-509-506-505-504-511-502-501</t>
  </si>
  <si>
    <t>ΜΟΥΣΤΑΦΕΡΗΣ</t>
  </si>
  <si>
    <t>ΑΚ146758</t>
  </si>
  <si>
    <t>13,16</t>
  </si>
  <si>
    <t>ΜΠΡΙΤΣΑΣ</t>
  </si>
  <si>
    <t xml:space="preserve">ΧΡΗΣΤΟΣ </t>
  </si>
  <si>
    <t>ΑΑ417667</t>
  </si>
  <si>
    <t>510-509-513-512-503-505-506</t>
  </si>
  <si>
    <t>ΦΟΥΡΛΙΓΚΑ</t>
  </si>
  <si>
    <t>ΣΤΕΡΓΙΑΝΗ</t>
  </si>
  <si>
    <t>ΑΚ285566</t>
  </si>
  <si>
    <t>ΜΠΙΝΤΣΗΣ</t>
  </si>
  <si>
    <t>ΑΝ344702</t>
  </si>
  <si>
    <t>15,4</t>
  </si>
  <si>
    <t>ΚΟΤΣΙΚΑΣ</t>
  </si>
  <si>
    <t>ΠΟΛΥΧΡΟΝΗΣ</t>
  </si>
  <si>
    <t>ΗΡΑΚΛΗΣ ΙΩΑΝΝΗΣ</t>
  </si>
  <si>
    <t>Π700155</t>
  </si>
  <si>
    <t>ΤΣΙΩΛΗ</t>
  </si>
  <si>
    <t>ΑΒ267619</t>
  </si>
  <si>
    <t>506-510-509-505-504-512-513-511</t>
  </si>
  <si>
    <t xml:space="preserve">ΛΑΜΠΡΟΣ </t>
  </si>
  <si>
    <t>ΑΚ025946</t>
  </si>
  <si>
    <t>14,7</t>
  </si>
  <si>
    <t>ΣΙΑΤΟΥΝΗ</t>
  </si>
  <si>
    <t>Π752485</t>
  </si>
  <si>
    <t>16,57</t>
  </si>
  <si>
    <t>509-505-501-504-512-513-511</t>
  </si>
  <si>
    <t>ΠΑΠΑΔΑΚΗΣ</t>
  </si>
  <si>
    <t>Τ192206</t>
  </si>
  <si>
    <t>14,3</t>
  </si>
  <si>
    <t>ΧΡΥΣΑΝΘΑΚΟΠΟΥΛΟΥ</t>
  </si>
  <si>
    <t>Χ502505</t>
  </si>
  <si>
    <t>ΔΑΣΚΑΛΑΚΗ</t>
  </si>
  <si>
    <t>Φ097537</t>
  </si>
  <si>
    <t>12,13</t>
  </si>
  <si>
    <t>504-501-509</t>
  </si>
  <si>
    <t>ΜΠΑΚΑΣ</t>
  </si>
  <si>
    <t>ΑΖ632507</t>
  </si>
  <si>
    <t>ΑΗ312821</t>
  </si>
  <si>
    <t>ΧΑΤΖΗΕΛΕΥΘΕΡΙΟΥ</t>
  </si>
  <si>
    <t>ΑΒ012851</t>
  </si>
  <si>
    <t>18,73</t>
  </si>
  <si>
    <t>509-501-508-513-504-512-507-505-511-502</t>
  </si>
  <si>
    <t>Μπούτση</t>
  </si>
  <si>
    <t>Ευαγγελία</t>
  </si>
  <si>
    <t>Εμμανουήλ</t>
  </si>
  <si>
    <t>ΑΙ092862</t>
  </si>
  <si>
    <t>511-513-509</t>
  </si>
  <si>
    <t>ΒΙΔΑΛΗ</t>
  </si>
  <si>
    <t>ΜΕΝΕΛΑΟΣ</t>
  </si>
  <si>
    <t>ΑΙ104472</t>
  </si>
  <si>
    <t>13,07</t>
  </si>
  <si>
    <t>ΑΝΑΣΤΑΣΟΠΟΥΛΟΥ</t>
  </si>
  <si>
    <t>Σ849729</t>
  </si>
  <si>
    <t>15,57</t>
  </si>
  <si>
    <t>ΝΤΙΝΟΠΟΥΛΟΥ</t>
  </si>
  <si>
    <t>ΣΤΕΛΛΑ</t>
  </si>
  <si>
    <t>ΑΑ278348</t>
  </si>
  <si>
    <t>18,1</t>
  </si>
  <si>
    <t>ΜΠΟΝΙΑΣ</t>
  </si>
  <si>
    <t>Χ712168</t>
  </si>
  <si>
    <t>17,76</t>
  </si>
  <si>
    <t>502-504-506-509-512-513</t>
  </si>
  <si>
    <t>ΡΙΖΟΥ</t>
  </si>
  <si>
    <t>ΙΠΠΟΚΡΑΤΗΣ</t>
  </si>
  <si>
    <t>ΑΚ982635</t>
  </si>
  <si>
    <t>ΝΑΝΤΣΗΣ</t>
  </si>
  <si>
    <t>Χ947921</t>
  </si>
  <si>
    <t>ΣΗΜΑΙΟΦΟΡΙΔΗΣ</t>
  </si>
  <si>
    <t>ΧΡΙΣΤΟΦΟΡΟΣ</t>
  </si>
  <si>
    <t>ΑΙ156912</t>
  </si>
  <si>
    <t>14,4</t>
  </si>
  <si>
    <t>ΚΑΛΑΝΤΖΗΣ</t>
  </si>
  <si>
    <t>ΑΒ192660</t>
  </si>
  <si>
    <t>501-502-503-504-505-506-508-509-510-511-512-513-507</t>
  </si>
  <si>
    <t>ΣΕΛΙΑΝΙΤΗΣ</t>
  </si>
  <si>
    <t>Χ748029</t>
  </si>
  <si>
    <t>ΚΟΥΤΡΟΥΜΑΝΟΥ</t>
  </si>
  <si>
    <t>Χ128640</t>
  </si>
  <si>
    <t>505-506-504-509-501-513</t>
  </si>
  <si>
    <t>ΚΑΡΙΚΑΣ</t>
  </si>
  <si>
    <t>ΑΜ284571</t>
  </si>
  <si>
    <t>ΜΟΣΧΟΓΙΑΝΝΗ</t>
  </si>
  <si>
    <t>ΑΝΔΡΙΑΝΗ</t>
  </si>
  <si>
    <t>ΑΙ799903</t>
  </si>
  <si>
    <t>19,3</t>
  </si>
  <si>
    <t>509-512-513-506-505-510-511</t>
  </si>
  <si>
    <t>ΚΟΥΒΟΥΤΣΑΚΗΣ</t>
  </si>
  <si>
    <t>ΣΤΕΛΙΟΣ</t>
  </si>
  <si>
    <t>ΑΙ092876</t>
  </si>
  <si>
    <t>19,2</t>
  </si>
  <si>
    <t>ΚΟΛΟΚΟΤΡΩΝΗ</t>
  </si>
  <si>
    <t>ΑΗ551202</t>
  </si>
  <si>
    <t>513-511-509-512-506-505-504-502-501-510-507</t>
  </si>
  <si>
    <t>ΜΗΝΑΣ</t>
  </si>
  <si>
    <t xml:space="preserve">ΑΠΟΣΤΟΛΟΣ </t>
  </si>
  <si>
    <t>ΑΕ 156389</t>
  </si>
  <si>
    <t>17,69</t>
  </si>
  <si>
    <t>ΜΠΑΤΖΟΓΙΑΝΝΗ</t>
  </si>
  <si>
    <t>ΑΙ290499</t>
  </si>
  <si>
    <t>ΔΑΛΑΜΠΟΥΡΑ</t>
  </si>
  <si>
    <t>ΑΗ925948</t>
  </si>
  <si>
    <t>14,61</t>
  </si>
  <si>
    <t>ΠΑΠΑΝΙΚΟΣ</t>
  </si>
  <si>
    <t>ΑΙ871357</t>
  </si>
  <si>
    <t>509-512-505-504-502-501-511-510-508-507-503-513</t>
  </si>
  <si>
    <t>ΜΠΟΓΔΑΝΗΣ</t>
  </si>
  <si>
    <t xml:space="preserve">ΙΩΑΝΝΗΣ </t>
  </si>
  <si>
    <t>ΑΝΕΣΤΗΣ</t>
  </si>
  <si>
    <t>ΑΚ433879</t>
  </si>
  <si>
    <t>19,45</t>
  </si>
  <si>
    <t>508-509-505-506-501-502-503-504-510-512-513-511-507</t>
  </si>
  <si>
    <t>ΤΣΙΑΝΤΑΣ</t>
  </si>
  <si>
    <t>Σ976560</t>
  </si>
  <si>
    <t>17,42</t>
  </si>
  <si>
    <t>508-510-503-501-502-504-506-507-509-511-512-513</t>
  </si>
  <si>
    <t>ΛΑΙΝΑΣ</t>
  </si>
  <si>
    <t>Σ768127</t>
  </si>
  <si>
    <t>16,41</t>
  </si>
  <si>
    <t>ΒΛΑΧΟΣΩΤΗΡΟΥ</t>
  </si>
  <si>
    <t xml:space="preserve">ΣΩΤΗΡΙΑ </t>
  </si>
  <si>
    <t>ΑΚ032426</t>
  </si>
  <si>
    <t>16,13</t>
  </si>
  <si>
    <t>513-511-512-509</t>
  </si>
  <si>
    <t>ΚΟΥΤΜΑΝΗ</t>
  </si>
  <si>
    <t>ΑΜ673983</t>
  </si>
  <si>
    <t>15,45</t>
  </si>
  <si>
    <t>509-508-504</t>
  </si>
  <si>
    <t>ΚΑΡΝΑΡΟΣ</t>
  </si>
  <si>
    <t>ΑΚ759564</t>
  </si>
  <si>
    <t>14,71</t>
  </si>
  <si>
    <t>ΛΥΚΟΥΔΗ</t>
  </si>
  <si>
    <t>ΠΑΡΑΣΚΕΥΑΣ</t>
  </si>
  <si>
    <t>Σ293200</t>
  </si>
  <si>
    <t>509-512-506-505-504-513-501-511-502</t>
  </si>
  <si>
    <t>ΓΡΑΙΚΟΥ</t>
  </si>
  <si>
    <t>ΚΟΡΑΛΙΑ ΜΑΡΙΑ</t>
  </si>
  <si>
    <t>Φ017423</t>
  </si>
  <si>
    <t>509-504-512-505-506-513</t>
  </si>
  <si>
    <t>ΓΚΟΥΜΛΑ</t>
  </si>
  <si>
    <t>ΕΥΘΥΜΙΑ</t>
  </si>
  <si>
    <t>ΜΑΡΓΑΡΙΤΗΣ</t>
  </si>
  <si>
    <t>Π429473</t>
  </si>
  <si>
    <t>ΜΠΟΥΣΙΑΣ</t>
  </si>
  <si>
    <t>ΑΚ645475</t>
  </si>
  <si>
    <t>ΛΑΓΟΓΙΑΝΝΗ</t>
  </si>
  <si>
    <t>ΑΚ157943</t>
  </si>
  <si>
    <t>513-512-509-506</t>
  </si>
  <si>
    <t>ΚΑΒΑΚΗ</t>
  </si>
  <si>
    <t>ΚΛΕΑΡΧΟΣ</t>
  </si>
  <si>
    <t>Π936580</t>
  </si>
  <si>
    <t>507-513-512-509-506-510-503-511-508-501-505-502-504</t>
  </si>
  <si>
    <t>ΠΑΤΑΡΗΣ</t>
  </si>
  <si>
    <t>ΒΑΣΙΛΕΙΟΣ-ΠΑΣΧΑΛΗΣ</t>
  </si>
  <si>
    <t>ΑΙ748417</t>
  </si>
  <si>
    <t>ΔΡΑΚΟΣ</t>
  </si>
  <si>
    <t>ΑΒ813764</t>
  </si>
  <si>
    <t>11,38</t>
  </si>
  <si>
    <t>ΛΑΜΠΙΡΗ</t>
  </si>
  <si>
    <t>ΓΕΡΑΣΙΜΟΥΛΑ</t>
  </si>
  <si>
    <t>ΑΝ015610</t>
  </si>
  <si>
    <t>ΑΛΧΙΡΧ</t>
  </si>
  <si>
    <t>ΑΜΠΝΤΟ</t>
  </si>
  <si>
    <t>Χ115106</t>
  </si>
  <si>
    <t>ΤΑΒΛΑΡΑΚΗΣ</t>
  </si>
  <si>
    <t>ΑΗ660607</t>
  </si>
  <si>
    <t>508-509-512-504-501-502-505-513-506</t>
  </si>
  <si>
    <t>1:ΑΡΙΘΜΟΣ ΑΝΗΛΙΚΩΝ ΤΕΚΝΩΝ</t>
  </si>
  <si>
    <t>2:ΜΟΝΑΔΕΣ ΓΙΑ ΑΝΗΛΙΚΑ ΤΕΚΝΑ</t>
  </si>
  <si>
    <t>3:ΜΟΝΑΔΕΣ ΓΙΑ ΤΕΚΝΟ ΠΟΛ/ΚΝΗΣ ΟΙΚΟΓΕΝΕΙΑΣ</t>
  </si>
  <si>
    <t>4:ΜΟΝΑΔΕΣ ΓΙΑ ΤΕΚΝΟ ΤΡΙΤΕΚΝΗΣ ΟΙΚΟΓΕΝΕΙΑΣ</t>
  </si>
  <si>
    <t>5:ΧΡΟΝΟΣ ΑΝΕΡΓΙΑΣ</t>
  </si>
  <si>
    <t>6:ΜΟΝΑΔΕΣ ΓΙΑ ΧΡΟΝΟ ΑΝΕΡΓΙΑΣ</t>
  </si>
  <si>
    <t>7:ΑΡΙΘΜΟΣ ΜΗΝΩΝ ΕΜΠΕΙΡΙΑΣ</t>
  </si>
  <si>
    <t>8:ΜΟΝΑΔΕΣ ΓΙΑ ΤΗΝ ΕΜΠΕΙΡΙΑ</t>
  </si>
  <si>
    <t>9:ΜΟΝΑΔΕΣ ΓΙΑ ΗΛΙΚΙΑ</t>
  </si>
  <si>
    <t>10:ΚΩΔΙΚΟΣ ΕΝΤΟΠΙΟΤΗΤΑΣ</t>
  </si>
  <si>
    <t>11:ΚΩΔ. ΘΕΣΗΣ ΓΙΑ ΤΗΝ ΕΝΤΟΠΙΟΤΗΤΑ</t>
  </si>
  <si>
    <t>12:ΒΑΘΜΟΛ. ΤΡΙΤ. ΓΥΜΝΑΣΙΟΥ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</si>
</sst>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2"/>
  <sheetViews>
    <sheetView tabSelected="1" workbookViewId="0"/>
  </sheetViews>
  <sheetFormatPr defaultRowHeight="15" x14ac:dyDescent="0.25"/>
  <sheetData>
    <row r="1" spans="1:20" x14ac:dyDescent="0.25">
      <c r="A1" t="s">
        <v>0</v>
      </c>
    </row>
    <row r="2" spans="1:20" x14ac:dyDescent="0.25">
      <c r="A2" t="s">
        <v>1</v>
      </c>
    </row>
    <row r="3" spans="1:20" x14ac:dyDescent="0.25">
      <c r="A3" t="s">
        <v>2</v>
      </c>
    </row>
    <row r="4" spans="1:20" x14ac:dyDescent="0.25">
      <c r="A4" t="s">
        <v>3</v>
      </c>
    </row>
    <row r="5" spans="1:20" x14ac:dyDescent="0.25">
      <c r="A5" t="s">
        <v>4</v>
      </c>
    </row>
    <row r="7" spans="1:2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 t="s">
        <v>12</v>
      </c>
    </row>
    <row r="8" spans="1:20" x14ac:dyDescent="0.25">
      <c r="A8">
        <v>1</v>
      </c>
      <c r="B8">
        <v>1560</v>
      </c>
      <c r="C8" t="s">
        <v>13</v>
      </c>
      <c r="D8" t="s">
        <v>14</v>
      </c>
      <c r="E8" t="s">
        <v>15</v>
      </c>
      <c r="F8" t="s">
        <v>16</v>
      </c>
      <c r="G8" t="str">
        <f>"00005188"</f>
        <v>00005188</v>
      </c>
      <c r="H8">
        <v>2</v>
      </c>
      <c r="I8">
        <v>200</v>
      </c>
      <c r="J8">
        <v>300</v>
      </c>
      <c r="K8">
        <v>0</v>
      </c>
      <c r="L8">
        <v>8</v>
      </c>
      <c r="M8">
        <v>400</v>
      </c>
      <c r="N8">
        <v>84</v>
      </c>
      <c r="O8">
        <v>588</v>
      </c>
      <c r="P8">
        <v>0</v>
      </c>
      <c r="Q8">
        <v>0</v>
      </c>
      <c r="S8" t="s">
        <v>17</v>
      </c>
      <c r="T8">
        <v>1488</v>
      </c>
    </row>
    <row r="9" spans="1:20" x14ac:dyDescent="0.25">
      <c r="H9" t="s">
        <v>18</v>
      </c>
    </row>
    <row r="10" spans="1:20" x14ac:dyDescent="0.25">
      <c r="A10">
        <v>2</v>
      </c>
      <c r="B10">
        <v>1892</v>
      </c>
      <c r="C10" t="s">
        <v>19</v>
      </c>
      <c r="D10" t="s">
        <v>20</v>
      </c>
      <c r="E10" t="s">
        <v>21</v>
      </c>
      <c r="F10" t="s">
        <v>22</v>
      </c>
      <c r="G10" t="str">
        <f>"201511043030"</f>
        <v>201511043030</v>
      </c>
      <c r="H10">
        <v>4</v>
      </c>
      <c r="I10">
        <v>600</v>
      </c>
      <c r="J10">
        <v>0</v>
      </c>
      <c r="K10">
        <v>0</v>
      </c>
      <c r="L10">
        <v>8</v>
      </c>
      <c r="M10">
        <v>400</v>
      </c>
      <c r="N10">
        <v>54</v>
      </c>
      <c r="O10">
        <v>378</v>
      </c>
      <c r="P10">
        <v>0</v>
      </c>
      <c r="Q10">
        <v>0</v>
      </c>
      <c r="S10" t="s">
        <v>23</v>
      </c>
      <c r="T10">
        <v>1378</v>
      </c>
    </row>
    <row r="11" spans="1:20" x14ac:dyDescent="0.25">
      <c r="H11" t="s">
        <v>24</v>
      </c>
    </row>
    <row r="12" spans="1:20" x14ac:dyDescent="0.25">
      <c r="A12">
        <v>3</v>
      </c>
      <c r="B12">
        <v>1960</v>
      </c>
      <c r="C12" t="s">
        <v>25</v>
      </c>
      <c r="D12" t="s">
        <v>26</v>
      </c>
      <c r="E12" t="s">
        <v>27</v>
      </c>
      <c r="F12" t="s">
        <v>28</v>
      </c>
      <c r="G12" t="str">
        <f>"00020465"</f>
        <v>00020465</v>
      </c>
      <c r="H12">
        <v>0</v>
      </c>
      <c r="I12">
        <v>0</v>
      </c>
      <c r="J12">
        <v>300</v>
      </c>
      <c r="K12">
        <v>0</v>
      </c>
      <c r="L12">
        <v>8</v>
      </c>
      <c r="M12">
        <v>400</v>
      </c>
      <c r="N12">
        <v>84</v>
      </c>
      <c r="O12">
        <v>588</v>
      </c>
      <c r="P12">
        <v>0</v>
      </c>
      <c r="Q12">
        <v>0</v>
      </c>
      <c r="S12" t="s">
        <v>29</v>
      </c>
      <c r="T12">
        <v>1288</v>
      </c>
    </row>
    <row r="13" spans="1:20" x14ac:dyDescent="0.25">
      <c r="H13" t="s">
        <v>30</v>
      </c>
    </row>
    <row r="14" spans="1:20" x14ac:dyDescent="0.25">
      <c r="A14">
        <v>4</v>
      </c>
      <c r="B14">
        <v>763</v>
      </c>
      <c r="C14" t="s">
        <v>31</v>
      </c>
      <c r="D14" t="s">
        <v>32</v>
      </c>
      <c r="E14" t="s">
        <v>33</v>
      </c>
      <c r="F14" t="s">
        <v>34</v>
      </c>
      <c r="G14" t="str">
        <f>"00176347"</f>
        <v>00176347</v>
      </c>
      <c r="H14">
        <v>3</v>
      </c>
      <c r="I14">
        <v>400</v>
      </c>
      <c r="J14">
        <v>300</v>
      </c>
      <c r="K14">
        <v>0</v>
      </c>
      <c r="L14">
        <v>2</v>
      </c>
      <c r="M14">
        <v>100</v>
      </c>
      <c r="N14">
        <v>57</v>
      </c>
      <c r="O14">
        <v>399</v>
      </c>
      <c r="P14">
        <v>75</v>
      </c>
      <c r="Q14">
        <v>0</v>
      </c>
      <c r="S14" t="s">
        <v>35</v>
      </c>
      <c r="T14">
        <v>1274</v>
      </c>
    </row>
    <row r="15" spans="1:20" x14ac:dyDescent="0.25">
      <c r="H15" t="s">
        <v>36</v>
      </c>
    </row>
    <row r="16" spans="1:20" x14ac:dyDescent="0.25">
      <c r="A16">
        <v>5</v>
      </c>
      <c r="B16">
        <v>2820</v>
      </c>
      <c r="C16" t="s">
        <v>37</v>
      </c>
      <c r="D16" t="s">
        <v>33</v>
      </c>
      <c r="E16" t="s">
        <v>38</v>
      </c>
      <c r="F16" t="s">
        <v>39</v>
      </c>
      <c r="G16" t="str">
        <f>"00206496"</f>
        <v>00206496</v>
      </c>
      <c r="H16">
        <v>2</v>
      </c>
      <c r="I16">
        <v>200</v>
      </c>
      <c r="J16">
        <v>300</v>
      </c>
      <c r="K16">
        <v>0</v>
      </c>
      <c r="L16">
        <v>3</v>
      </c>
      <c r="M16">
        <v>150</v>
      </c>
      <c r="N16">
        <v>84</v>
      </c>
      <c r="O16">
        <v>588</v>
      </c>
      <c r="P16">
        <v>0</v>
      </c>
      <c r="Q16">
        <v>0</v>
      </c>
      <c r="S16" t="s">
        <v>40</v>
      </c>
      <c r="T16">
        <v>1238</v>
      </c>
    </row>
    <row r="17" spans="1:20" x14ac:dyDescent="0.25">
      <c r="H17" t="s">
        <v>41</v>
      </c>
    </row>
    <row r="18" spans="1:20" x14ac:dyDescent="0.25">
      <c r="A18">
        <v>6</v>
      </c>
      <c r="B18">
        <v>907</v>
      </c>
      <c r="C18" t="s">
        <v>42</v>
      </c>
      <c r="D18" t="s">
        <v>33</v>
      </c>
      <c r="E18" t="s">
        <v>43</v>
      </c>
      <c r="F18" t="s">
        <v>44</v>
      </c>
      <c r="G18" t="str">
        <f>"201511006822"</f>
        <v>201511006822</v>
      </c>
      <c r="H18">
        <v>3</v>
      </c>
      <c r="I18">
        <v>400</v>
      </c>
      <c r="J18">
        <v>0</v>
      </c>
      <c r="K18">
        <v>0</v>
      </c>
      <c r="L18">
        <v>5</v>
      </c>
      <c r="M18">
        <v>250</v>
      </c>
      <c r="N18">
        <v>84</v>
      </c>
      <c r="O18">
        <v>588</v>
      </c>
      <c r="P18">
        <v>0</v>
      </c>
      <c r="Q18">
        <v>0</v>
      </c>
      <c r="S18" t="s">
        <v>45</v>
      </c>
      <c r="T18">
        <v>1238</v>
      </c>
    </row>
    <row r="19" spans="1:20" x14ac:dyDescent="0.25">
      <c r="H19">
        <v>508</v>
      </c>
    </row>
    <row r="20" spans="1:20" x14ac:dyDescent="0.25">
      <c r="A20">
        <v>7</v>
      </c>
      <c r="B20">
        <v>2299</v>
      </c>
      <c r="C20" t="s">
        <v>46</v>
      </c>
      <c r="D20" t="s">
        <v>47</v>
      </c>
      <c r="E20" t="s">
        <v>48</v>
      </c>
      <c r="F20" t="s">
        <v>49</v>
      </c>
      <c r="G20" t="str">
        <f>"201511006738"</f>
        <v>201511006738</v>
      </c>
      <c r="H20">
        <v>0</v>
      </c>
      <c r="I20">
        <v>0</v>
      </c>
      <c r="J20">
        <v>300</v>
      </c>
      <c r="K20">
        <v>0</v>
      </c>
      <c r="L20">
        <v>7</v>
      </c>
      <c r="M20">
        <v>350</v>
      </c>
      <c r="N20">
        <v>84</v>
      </c>
      <c r="O20">
        <v>588</v>
      </c>
      <c r="P20">
        <v>0</v>
      </c>
      <c r="Q20">
        <v>0</v>
      </c>
      <c r="S20" t="s">
        <v>50</v>
      </c>
      <c r="T20">
        <v>1238</v>
      </c>
    </row>
    <row r="21" spans="1:20" x14ac:dyDescent="0.25">
      <c r="H21" t="s">
        <v>51</v>
      </c>
    </row>
    <row r="22" spans="1:20" x14ac:dyDescent="0.25">
      <c r="A22">
        <v>8</v>
      </c>
      <c r="B22">
        <v>1796</v>
      </c>
      <c r="C22" t="s">
        <v>52</v>
      </c>
      <c r="D22" t="s">
        <v>53</v>
      </c>
      <c r="E22" t="s">
        <v>54</v>
      </c>
      <c r="F22" t="s">
        <v>55</v>
      </c>
      <c r="G22" t="str">
        <f>"00022662"</f>
        <v>00022662</v>
      </c>
      <c r="H22">
        <v>4</v>
      </c>
      <c r="I22">
        <v>600</v>
      </c>
      <c r="J22">
        <v>0</v>
      </c>
      <c r="K22">
        <v>0</v>
      </c>
      <c r="L22">
        <v>2</v>
      </c>
      <c r="M22">
        <v>100</v>
      </c>
      <c r="N22">
        <v>72</v>
      </c>
      <c r="O22">
        <v>504</v>
      </c>
      <c r="P22">
        <v>0</v>
      </c>
      <c r="Q22">
        <v>0</v>
      </c>
      <c r="S22">
        <v>14</v>
      </c>
      <c r="T22">
        <v>1204</v>
      </c>
    </row>
    <row r="23" spans="1:20" x14ac:dyDescent="0.25">
      <c r="H23" t="s">
        <v>56</v>
      </c>
    </row>
    <row r="24" spans="1:20" x14ac:dyDescent="0.25">
      <c r="A24">
        <v>9</v>
      </c>
      <c r="B24">
        <v>2326</v>
      </c>
      <c r="C24" t="s">
        <v>57</v>
      </c>
      <c r="D24" t="s">
        <v>58</v>
      </c>
      <c r="E24" t="s">
        <v>59</v>
      </c>
      <c r="F24" t="s">
        <v>60</v>
      </c>
      <c r="G24" t="str">
        <f>"00153141"</f>
        <v>00153141</v>
      </c>
      <c r="H24">
        <v>3</v>
      </c>
      <c r="I24">
        <v>400</v>
      </c>
      <c r="J24">
        <v>0</v>
      </c>
      <c r="K24">
        <v>0</v>
      </c>
      <c r="L24">
        <v>3</v>
      </c>
      <c r="M24">
        <v>150</v>
      </c>
      <c r="N24">
        <v>82</v>
      </c>
      <c r="O24">
        <v>574</v>
      </c>
      <c r="P24">
        <v>75</v>
      </c>
      <c r="Q24">
        <v>0</v>
      </c>
      <c r="S24" t="s">
        <v>61</v>
      </c>
      <c r="T24">
        <v>1199</v>
      </c>
    </row>
    <row r="25" spans="1:20" x14ac:dyDescent="0.25">
      <c r="H25" t="s">
        <v>62</v>
      </c>
    </row>
    <row r="26" spans="1:20" x14ac:dyDescent="0.25">
      <c r="A26">
        <v>10</v>
      </c>
      <c r="B26">
        <v>28</v>
      </c>
      <c r="C26" t="s">
        <v>63</v>
      </c>
      <c r="D26" t="s">
        <v>27</v>
      </c>
      <c r="E26" t="s">
        <v>33</v>
      </c>
      <c r="F26" t="s">
        <v>64</v>
      </c>
      <c r="G26" t="str">
        <f>"00176685"</f>
        <v>00176685</v>
      </c>
      <c r="H26">
        <v>3</v>
      </c>
      <c r="I26">
        <v>400</v>
      </c>
      <c r="J26">
        <v>0</v>
      </c>
      <c r="K26">
        <v>200</v>
      </c>
      <c r="L26">
        <v>0</v>
      </c>
      <c r="M26">
        <v>0</v>
      </c>
      <c r="N26">
        <v>84</v>
      </c>
      <c r="O26">
        <v>588</v>
      </c>
      <c r="P26">
        <v>0</v>
      </c>
      <c r="Q26">
        <v>0</v>
      </c>
      <c r="S26" t="s">
        <v>65</v>
      </c>
      <c r="T26">
        <v>1188</v>
      </c>
    </row>
    <row r="27" spans="1:20" x14ac:dyDescent="0.25">
      <c r="H27" t="s">
        <v>66</v>
      </c>
    </row>
    <row r="28" spans="1:20" x14ac:dyDescent="0.25">
      <c r="A28">
        <v>11</v>
      </c>
      <c r="B28">
        <v>1875</v>
      </c>
      <c r="C28" t="s">
        <v>67</v>
      </c>
      <c r="D28" t="s">
        <v>33</v>
      </c>
      <c r="E28" t="s">
        <v>68</v>
      </c>
      <c r="F28" t="s">
        <v>69</v>
      </c>
      <c r="G28" t="str">
        <f>"00149036"</f>
        <v>00149036</v>
      </c>
      <c r="H28">
        <v>3</v>
      </c>
      <c r="I28">
        <v>400</v>
      </c>
      <c r="J28">
        <v>0</v>
      </c>
      <c r="K28">
        <v>200</v>
      </c>
      <c r="L28">
        <v>0</v>
      </c>
      <c r="M28">
        <v>0</v>
      </c>
      <c r="N28">
        <v>84</v>
      </c>
      <c r="O28">
        <v>588</v>
      </c>
      <c r="P28">
        <v>0</v>
      </c>
      <c r="Q28">
        <v>0</v>
      </c>
      <c r="S28" t="s">
        <v>70</v>
      </c>
      <c r="T28">
        <v>1188</v>
      </c>
    </row>
    <row r="29" spans="1:20" x14ac:dyDescent="0.25">
      <c r="H29" t="s">
        <v>71</v>
      </c>
    </row>
    <row r="30" spans="1:20" x14ac:dyDescent="0.25">
      <c r="A30">
        <v>12</v>
      </c>
      <c r="B30">
        <v>560</v>
      </c>
      <c r="C30" t="s">
        <v>72</v>
      </c>
      <c r="D30" t="s">
        <v>73</v>
      </c>
      <c r="E30" t="s">
        <v>74</v>
      </c>
      <c r="F30" t="s">
        <v>75</v>
      </c>
      <c r="G30" t="str">
        <f>"00196553"</f>
        <v>00196553</v>
      </c>
      <c r="H30">
        <v>1</v>
      </c>
      <c r="I30">
        <v>100</v>
      </c>
      <c r="J30">
        <v>300</v>
      </c>
      <c r="K30">
        <v>200</v>
      </c>
      <c r="L30">
        <v>0</v>
      </c>
      <c r="M30">
        <v>0</v>
      </c>
      <c r="N30">
        <v>84</v>
      </c>
      <c r="O30">
        <v>588</v>
      </c>
      <c r="P30">
        <v>0</v>
      </c>
      <c r="Q30">
        <v>0</v>
      </c>
      <c r="S30">
        <v>12</v>
      </c>
      <c r="T30">
        <v>1188</v>
      </c>
    </row>
    <row r="31" spans="1:20" x14ac:dyDescent="0.25">
      <c r="H31" t="s">
        <v>76</v>
      </c>
    </row>
    <row r="32" spans="1:20" x14ac:dyDescent="0.25">
      <c r="A32">
        <v>13</v>
      </c>
      <c r="B32">
        <v>1455</v>
      </c>
      <c r="C32" t="s">
        <v>77</v>
      </c>
      <c r="D32" t="s">
        <v>43</v>
      </c>
      <c r="E32" t="s">
        <v>15</v>
      </c>
      <c r="F32" t="s">
        <v>78</v>
      </c>
      <c r="G32" t="str">
        <f>"00193865"</f>
        <v>00193865</v>
      </c>
      <c r="H32">
        <v>4</v>
      </c>
      <c r="I32">
        <v>600</v>
      </c>
      <c r="J32">
        <v>0</v>
      </c>
      <c r="K32">
        <v>0</v>
      </c>
      <c r="L32">
        <v>0</v>
      </c>
      <c r="M32">
        <v>0</v>
      </c>
      <c r="N32">
        <v>84</v>
      </c>
      <c r="O32">
        <v>588</v>
      </c>
      <c r="P32">
        <v>0</v>
      </c>
      <c r="Q32">
        <v>0</v>
      </c>
      <c r="S32">
        <v>12</v>
      </c>
      <c r="T32">
        <v>1188</v>
      </c>
    </row>
    <row r="33" spans="1:20" x14ac:dyDescent="0.25">
      <c r="H33" t="s">
        <v>79</v>
      </c>
    </row>
    <row r="34" spans="1:20" x14ac:dyDescent="0.25">
      <c r="A34">
        <v>14</v>
      </c>
      <c r="B34">
        <v>2097</v>
      </c>
      <c r="C34" t="s">
        <v>80</v>
      </c>
      <c r="D34" t="s">
        <v>48</v>
      </c>
      <c r="E34" t="s">
        <v>81</v>
      </c>
      <c r="F34" t="s">
        <v>82</v>
      </c>
      <c r="G34" t="str">
        <f>"201510001961"</f>
        <v>201510001961</v>
      </c>
      <c r="H34">
        <v>4</v>
      </c>
      <c r="I34">
        <v>600</v>
      </c>
      <c r="J34">
        <v>0</v>
      </c>
      <c r="K34">
        <v>0</v>
      </c>
      <c r="L34">
        <v>0</v>
      </c>
      <c r="M34">
        <v>0</v>
      </c>
      <c r="N34">
        <v>84</v>
      </c>
      <c r="O34">
        <v>588</v>
      </c>
      <c r="P34">
        <v>0</v>
      </c>
      <c r="Q34">
        <v>0</v>
      </c>
      <c r="S34" t="s">
        <v>83</v>
      </c>
      <c r="T34">
        <v>1188</v>
      </c>
    </row>
    <row r="35" spans="1:20" x14ac:dyDescent="0.25">
      <c r="H35" t="s">
        <v>84</v>
      </c>
    </row>
    <row r="36" spans="1:20" x14ac:dyDescent="0.25">
      <c r="A36">
        <v>15</v>
      </c>
      <c r="B36">
        <v>1704</v>
      </c>
      <c r="C36" t="s">
        <v>85</v>
      </c>
      <c r="D36" t="s">
        <v>86</v>
      </c>
      <c r="E36" t="s">
        <v>87</v>
      </c>
      <c r="F36" t="s">
        <v>88</v>
      </c>
      <c r="G36" t="str">
        <f>"201511009703"</f>
        <v>201511009703</v>
      </c>
      <c r="H36">
        <v>2</v>
      </c>
      <c r="I36">
        <v>200</v>
      </c>
      <c r="J36">
        <v>300</v>
      </c>
      <c r="K36">
        <v>0</v>
      </c>
      <c r="L36">
        <v>2</v>
      </c>
      <c r="M36">
        <v>100</v>
      </c>
      <c r="N36">
        <v>84</v>
      </c>
      <c r="O36">
        <v>588</v>
      </c>
      <c r="P36">
        <v>0</v>
      </c>
      <c r="Q36">
        <v>0</v>
      </c>
      <c r="S36">
        <v>8</v>
      </c>
      <c r="T36">
        <v>1188</v>
      </c>
    </row>
    <row r="37" spans="1:20" x14ac:dyDescent="0.25">
      <c r="H37" t="s">
        <v>89</v>
      </c>
    </row>
    <row r="38" spans="1:20" x14ac:dyDescent="0.25">
      <c r="A38">
        <v>16</v>
      </c>
      <c r="B38">
        <v>1389</v>
      </c>
      <c r="C38" t="s">
        <v>90</v>
      </c>
      <c r="D38" t="s">
        <v>91</v>
      </c>
      <c r="E38" t="s">
        <v>92</v>
      </c>
      <c r="F38" t="s">
        <v>93</v>
      </c>
      <c r="G38" t="str">
        <f>"00202628"</f>
        <v>00202628</v>
      </c>
      <c r="H38">
        <v>2</v>
      </c>
      <c r="I38">
        <v>200</v>
      </c>
      <c r="J38">
        <v>0</v>
      </c>
      <c r="K38">
        <v>200</v>
      </c>
      <c r="L38">
        <v>4</v>
      </c>
      <c r="M38">
        <v>200</v>
      </c>
      <c r="N38">
        <v>84</v>
      </c>
      <c r="O38">
        <v>588</v>
      </c>
      <c r="P38">
        <v>0</v>
      </c>
      <c r="Q38">
        <v>0</v>
      </c>
      <c r="S38" t="s">
        <v>94</v>
      </c>
      <c r="T38">
        <v>1188</v>
      </c>
    </row>
    <row r="39" spans="1:20" x14ac:dyDescent="0.25">
      <c r="H39">
        <v>508</v>
      </c>
    </row>
    <row r="40" spans="1:20" x14ac:dyDescent="0.25">
      <c r="A40">
        <v>17</v>
      </c>
      <c r="B40">
        <v>1286</v>
      </c>
      <c r="C40" t="s">
        <v>95</v>
      </c>
      <c r="D40" t="s">
        <v>96</v>
      </c>
      <c r="E40" t="s">
        <v>48</v>
      </c>
      <c r="F40" t="s">
        <v>97</v>
      </c>
      <c r="G40" t="str">
        <f>"00024973"</f>
        <v>00024973</v>
      </c>
      <c r="H40">
        <v>2</v>
      </c>
      <c r="I40">
        <v>200</v>
      </c>
      <c r="J40">
        <v>0</v>
      </c>
      <c r="K40">
        <v>0</v>
      </c>
      <c r="L40">
        <v>8</v>
      </c>
      <c r="M40">
        <v>400</v>
      </c>
      <c r="N40">
        <v>84</v>
      </c>
      <c r="O40">
        <v>588</v>
      </c>
      <c r="P40">
        <v>0</v>
      </c>
      <c r="Q40">
        <v>0</v>
      </c>
      <c r="S40" t="s">
        <v>98</v>
      </c>
      <c r="T40">
        <v>1188</v>
      </c>
    </row>
    <row r="41" spans="1:20" x14ac:dyDescent="0.25">
      <c r="H41" t="s">
        <v>99</v>
      </c>
    </row>
    <row r="42" spans="1:20" x14ac:dyDescent="0.25">
      <c r="A42">
        <v>18</v>
      </c>
      <c r="B42">
        <v>3219</v>
      </c>
      <c r="C42" t="s">
        <v>100</v>
      </c>
      <c r="D42" t="s">
        <v>101</v>
      </c>
      <c r="E42" t="s">
        <v>102</v>
      </c>
      <c r="F42" t="s">
        <v>103</v>
      </c>
      <c r="G42" t="str">
        <f>"201511020363"</f>
        <v>201511020363</v>
      </c>
      <c r="H42">
        <v>0</v>
      </c>
      <c r="I42">
        <v>0</v>
      </c>
      <c r="J42">
        <v>0</v>
      </c>
      <c r="K42">
        <v>200</v>
      </c>
      <c r="L42">
        <v>8</v>
      </c>
      <c r="M42">
        <v>400</v>
      </c>
      <c r="N42">
        <v>84</v>
      </c>
      <c r="O42">
        <v>588</v>
      </c>
      <c r="P42">
        <v>0</v>
      </c>
      <c r="Q42">
        <v>0</v>
      </c>
      <c r="S42" t="s">
        <v>104</v>
      </c>
      <c r="T42">
        <v>1188</v>
      </c>
    </row>
    <row r="43" spans="1:20" x14ac:dyDescent="0.25">
      <c r="H43" t="s">
        <v>105</v>
      </c>
    </row>
    <row r="44" spans="1:20" x14ac:dyDescent="0.25">
      <c r="A44">
        <v>19</v>
      </c>
      <c r="B44">
        <v>3966</v>
      </c>
      <c r="C44" t="s">
        <v>106</v>
      </c>
      <c r="D44" t="s">
        <v>53</v>
      </c>
      <c r="E44" t="s">
        <v>107</v>
      </c>
      <c r="F44" t="s">
        <v>108</v>
      </c>
      <c r="G44" t="str">
        <f>"00039650"</f>
        <v>00039650</v>
      </c>
      <c r="H44">
        <v>2</v>
      </c>
      <c r="I44">
        <v>200</v>
      </c>
      <c r="J44">
        <v>0</v>
      </c>
      <c r="K44">
        <v>0</v>
      </c>
      <c r="L44">
        <v>8</v>
      </c>
      <c r="M44">
        <v>400</v>
      </c>
      <c r="N44">
        <v>84</v>
      </c>
      <c r="O44">
        <v>588</v>
      </c>
      <c r="P44">
        <v>0</v>
      </c>
      <c r="Q44">
        <v>0</v>
      </c>
      <c r="S44" t="s">
        <v>109</v>
      </c>
      <c r="T44">
        <v>1188</v>
      </c>
    </row>
    <row r="45" spans="1:20" x14ac:dyDescent="0.25">
      <c r="H45" t="s">
        <v>110</v>
      </c>
    </row>
    <row r="46" spans="1:20" x14ac:dyDescent="0.25">
      <c r="A46">
        <v>20</v>
      </c>
      <c r="B46">
        <v>1844</v>
      </c>
      <c r="C46" t="s">
        <v>111</v>
      </c>
      <c r="D46" t="s">
        <v>112</v>
      </c>
      <c r="E46" t="s">
        <v>113</v>
      </c>
      <c r="F46" t="s">
        <v>114</v>
      </c>
      <c r="G46" t="str">
        <f>"00021468"</f>
        <v>00021468</v>
      </c>
      <c r="H46">
        <v>0</v>
      </c>
      <c r="I46">
        <v>0</v>
      </c>
      <c r="J46">
        <v>0</v>
      </c>
      <c r="K46">
        <v>200</v>
      </c>
      <c r="L46">
        <v>8</v>
      </c>
      <c r="M46">
        <v>400</v>
      </c>
      <c r="N46">
        <v>84</v>
      </c>
      <c r="O46">
        <v>588</v>
      </c>
      <c r="P46">
        <v>0</v>
      </c>
      <c r="Q46">
        <v>0</v>
      </c>
      <c r="S46" t="s">
        <v>115</v>
      </c>
      <c r="T46">
        <v>1188</v>
      </c>
    </row>
    <row r="47" spans="1:20" x14ac:dyDescent="0.25">
      <c r="H47">
        <v>508</v>
      </c>
    </row>
    <row r="48" spans="1:20" x14ac:dyDescent="0.25">
      <c r="A48">
        <v>21</v>
      </c>
      <c r="B48">
        <v>959</v>
      </c>
      <c r="C48" t="s">
        <v>116</v>
      </c>
      <c r="D48" t="s">
        <v>53</v>
      </c>
      <c r="E48" t="s">
        <v>38</v>
      </c>
      <c r="F48" t="s">
        <v>117</v>
      </c>
      <c r="G48" t="str">
        <f>"00184241"</f>
        <v>00184241</v>
      </c>
      <c r="H48">
        <v>2</v>
      </c>
      <c r="I48">
        <v>200</v>
      </c>
      <c r="J48">
        <v>0</v>
      </c>
      <c r="K48">
        <v>0</v>
      </c>
      <c r="L48">
        <v>6</v>
      </c>
      <c r="M48">
        <v>300</v>
      </c>
      <c r="N48">
        <v>84</v>
      </c>
      <c r="O48">
        <v>588</v>
      </c>
      <c r="P48">
        <v>75</v>
      </c>
      <c r="Q48">
        <v>0</v>
      </c>
      <c r="S48">
        <v>14</v>
      </c>
      <c r="T48">
        <v>1163</v>
      </c>
    </row>
    <row r="49" spans="1:20" x14ac:dyDescent="0.25">
      <c r="H49" t="s">
        <v>118</v>
      </c>
    </row>
    <row r="50" spans="1:20" x14ac:dyDescent="0.25">
      <c r="A50">
        <v>22</v>
      </c>
      <c r="B50">
        <v>4370</v>
      </c>
      <c r="C50" t="s">
        <v>119</v>
      </c>
      <c r="D50" t="s">
        <v>120</v>
      </c>
      <c r="E50" t="s">
        <v>121</v>
      </c>
      <c r="F50" t="s">
        <v>122</v>
      </c>
      <c r="G50" t="str">
        <f>"201508000054"</f>
        <v>201508000054</v>
      </c>
      <c r="H50">
        <v>3</v>
      </c>
      <c r="I50">
        <v>400</v>
      </c>
      <c r="J50">
        <v>0</v>
      </c>
      <c r="K50">
        <v>0</v>
      </c>
      <c r="L50">
        <v>8</v>
      </c>
      <c r="M50">
        <v>400</v>
      </c>
      <c r="N50">
        <v>51</v>
      </c>
      <c r="O50">
        <v>357</v>
      </c>
      <c r="P50">
        <v>0</v>
      </c>
      <c r="Q50">
        <v>0</v>
      </c>
      <c r="S50" t="s">
        <v>123</v>
      </c>
      <c r="T50">
        <v>1157</v>
      </c>
    </row>
    <row r="51" spans="1:20" x14ac:dyDescent="0.25">
      <c r="H51">
        <v>508</v>
      </c>
    </row>
    <row r="52" spans="1:20" x14ac:dyDescent="0.25">
      <c r="A52">
        <v>23</v>
      </c>
      <c r="B52">
        <v>842</v>
      </c>
      <c r="C52" t="s">
        <v>124</v>
      </c>
      <c r="D52" t="s">
        <v>125</v>
      </c>
      <c r="E52" t="s">
        <v>33</v>
      </c>
      <c r="F52" t="s">
        <v>126</v>
      </c>
      <c r="G52" t="str">
        <f>"201406011297"</f>
        <v>201406011297</v>
      </c>
      <c r="H52">
        <v>2</v>
      </c>
      <c r="I52">
        <v>200</v>
      </c>
      <c r="J52">
        <v>300</v>
      </c>
      <c r="K52">
        <v>0</v>
      </c>
      <c r="L52">
        <v>8</v>
      </c>
      <c r="M52">
        <v>400</v>
      </c>
      <c r="N52">
        <v>24</v>
      </c>
      <c r="O52">
        <v>168</v>
      </c>
      <c r="P52">
        <v>75</v>
      </c>
      <c r="Q52">
        <v>0</v>
      </c>
      <c r="S52" t="s">
        <v>127</v>
      </c>
      <c r="T52">
        <v>1143</v>
      </c>
    </row>
    <row r="53" spans="1:20" x14ac:dyDescent="0.25">
      <c r="H53" t="s">
        <v>128</v>
      </c>
    </row>
    <row r="54" spans="1:20" x14ac:dyDescent="0.25">
      <c r="A54">
        <v>24</v>
      </c>
      <c r="B54">
        <v>4022</v>
      </c>
      <c r="C54" t="s">
        <v>129</v>
      </c>
      <c r="D54" t="s">
        <v>130</v>
      </c>
      <c r="E54" t="s">
        <v>15</v>
      </c>
      <c r="F54" t="s">
        <v>131</v>
      </c>
      <c r="G54" t="str">
        <f>"201511009736"</f>
        <v>201511009736</v>
      </c>
      <c r="H54">
        <v>3</v>
      </c>
      <c r="I54">
        <v>400</v>
      </c>
      <c r="J54">
        <v>300</v>
      </c>
      <c r="K54">
        <v>0</v>
      </c>
      <c r="L54">
        <v>7</v>
      </c>
      <c r="M54">
        <v>350</v>
      </c>
      <c r="N54">
        <v>13</v>
      </c>
      <c r="O54">
        <v>91</v>
      </c>
      <c r="P54">
        <v>0</v>
      </c>
      <c r="Q54">
        <v>0</v>
      </c>
      <c r="S54" t="s">
        <v>132</v>
      </c>
      <c r="T54">
        <v>1141</v>
      </c>
    </row>
    <row r="55" spans="1:20" x14ac:dyDescent="0.25">
      <c r="H55" t="s">
        <v>133</v>
      </c>
    </row>
    <row r="56" spans="1:20" x14ac:dyDescent="0.25">
      <c r="A56">
        <v>25</v>
      </c>
      <c r="B56">
        <v>1437</v>
      </c>
      <c r="C56" t="s">
        <v>134</v>
      </c>
      <c r="D56" t="s">
        <v>74</v>
      </c>
      <c r="E56" t="s">
        <v>135</v>
      </c>
      <c r="F56" t="s">
        <v>136</v>
      </c>
      <c r="G56" t="str">
        <f>"00101812"</f>
        <v>00101812</v>
      </c>
      <c r="H56">
        <v>3</v>
      </c>
      <c r="I56">
        <v>400</v>
      </c>
      <c r="J56">
        <v>0</v>
      </c>
      <c r="K56">
        <v>0</v>
      </c>
      <c r="L56">
        <v>3</v>
      </c>
      <c r="M56">
        <v>150</v>
      </c>
      <c r="N56">
        <v>84</v>
      </c>
      <c r="O56">
        <v>588</v>
      </c>
      <c r="P56">
        <v>0</v>
      </c>
      <c r="Q56">
        <v>0</v>
      </c>
      <c r="S56" t="s">
        <v>137</v>
      </c>
      <c r="T56">
        <v>1138</v>
      </c>
    </row>
    <row r="57" spans="1:20" x14ac:dyDescent="0.25">
      <c r="H57" t="s">
        <v>138</v>
      </c>
    </row>
    <row r="58" spans="1:20" x14ac:dyDescent="0.25">
      <c r="A58">
        <v>26</v>
      </c>
      <c r="B58">
        <v>885</v>
      </c>
      <c r="C58" t="s">
        <v>139</v>
      </c>
      <c r="D58" t="s">
        <v>43</v>
      </c>
      <c r="E58" t="s">
        <v>27</v>
      </c>
      <c r="F58" t="s">
        <v>140</v>
      </c>
      <c r="G58" t="str">
        <f>"201101000146"</f>
        <v>201101000146</v>
      </c>
      <c r="H58">
        <v>1</v>
      </c>
      <c r="I58">
        <v>100</v>
      </c>
      <c r="J58">
        <v>300</v>
      </c>
      <c r="K58">
        <v>0</v>
      </c>
      <c r="L58">
        <v>3</v>
      </c>
      <c r="M58">
        <v>150</v>
      </c>
      <c r="N58">
        <v>84</v>
      </c>
      <c r="O58">
        <v>588</v>
      </c>
      <c r="P58">
        <v>0</v>
      </c>
      <c r="Q58">
        <v>0</v>
      </c>
      <c r="S58" t="s">
        <v>45</v>
      </c>
      <c r="T58">
        <v>1138</v>
      </c>
    </row>
    <row r="59" spans="1:20" x14ac:dyDescent="0.25">
      <c r="H59" t="s">
        <v>141</v>
      </c>
    </row>
    <row r="60" spans="1:20" x14ac:dyDescent="0.25">
      <c r="A60">
        <v>27</v>
      </c>
      <c r="B60">
        <v>2672</v>
      </c>
      <c r="C60" t="s">
        <v>142</v>
      </c>
      <c r="D60" t="s">
        <v>143</v>
      </c>
      <c r="E60" t="s">
        <v>144</v>
      </c>
      <c r="F60" t="s">
        <v>145</v>
      </c>
      <c r="G60" t="str">
        <f>"201402004072"</f>
        <v>201402004072</v>
      </c>
      <c r="H60">
        <v>0</v>
      </c>
      <c r="I60">
        <v>0</v>
      </c>
      <c r="J60">
        <v>300</v>
      </c>
      <c r="K60">
        <v>0</v>
      </c>
      <c r="L60">
        <v>5</v>
      </c>
      <c r="M60">
        <v>250</v>
      </c>
      <c r="N60">
        <v>84</v>
      </c>
      <c r="O60">
        <v>588</v>
      </c>
      <c r="P60">
        <v>0</v>
      </c>
      <c r="Q60">
        <v>0</v>
      </c>
      <c r="S60" t="s">
        <v>146</v>
      </c>
      <c r="T60">
        <v>1138</v>
      </c>
    </row>
    <row r="61" spans="1:20" x14ac:dyDescent="0.25">
      <c r="H61">
        <v>509</v>
      </c>
    </row>
    <row r="62" spans="1:20" x14ac:dyDescent="0.25">
      <c r="A62">
        <v>28</v>
      </c>
      <c r="B62">
        <v>3203</v>
      </c>
      <c r="C62" t="s">
        <v>147</v>
      </c>
      <c r="D62" t="s">
        <v>143</v>
      </c>
      <c r="E62" t="s">
        <v>33</v>
      </c>
      <c r="F62" t="s">
        <v>148</v>
      </c>
      <c r="G62" t="str">
        <f>"00209340"</f>
        <v>00209340</v>
      </c>
      <c r="H62">
        <v>0</v>
      </c>
      <c r="I62">
        <v>0</v>
      </c>
      <c r="J62">
        <v>0</v>
      </c>
      <c r="K62">
        <v>200</v>
      </c>
      <c r="L62">
        <v>7</v>
      </c>
      <c r="M62">
        <v>350</v>
      </c>
      <c r="N62">
        <v>84</v>
      </c>
      <c r="O62">
        <v>588</v>
      </c>
      <c r="P62">
        <v>0</v>
      </c>
      <c r="Q62">
        <v>0</v>
      </c>
      <c r="S62">
        <v>17</v>
      </c>
      <c r="T62">
        <v>1138</v>
      </c>
    </row>
    <row r="63" spans="1:20" x14ac:dyDescent="0.25">
      <c r="H63" t="s">
        <v>149</v>
      </c>
    </row>
    <row r="64" spans="1:20" x14ac:dyDescent="0.25">
      <c r="A64">
        <v>29</v>
      </c>
      <c r="B64">
        <v>1229</v>
      </c>
      <c r="C64" t="s">
        <v>33</v>
      </c>
      <c r="D64" t="s">
        <v>150</v>
      </c>
      <c r="E64" t="s">
        <v>91</v>
      </c>
      <c r="F64" t="s">
        <v>151</v>
      </c>
      <c r="G64" t="str">
        <f>"00028648"</f>
        <v>00028648</v>
      </c>
      <c r="H64">
        <v>4</v>
      </c>
      <c r="I64">
        <v>600</v>
      </c>
      <c r="J64">
        <v>0</v>
      </c>
      <c r="K64">
        <v>0</v>
      </c>
      <c r="L64">
        <v>3</v>
      </c>
      <c r="M64">
        <v>150</v>
      </c>
      <c r="N64">
        <v>54</v>
      </c>
      <c r="O64">
        <v>378</v>
      </c>
      <c r="P64">
        <v>0</v>
      </c>
      <c r="Q64">
        <v>0</v>
      </c>
      <c r="S64" t="s">
        <v>152</v>
      </c>
      <c r="T64">
        <v>1128</v>
      </c>
    </row>
    <row r="65" spans="1:20" x14ac:dyDescent="0.25">
      <c r="H65" t="s">
        <v>153</v>
      </c>
    </row>
    <row r="66" spans="1:20" x14ac:dyDescent="0.25">
      <c r="A66">
        <v>30</v>
      </c>
      <c r="B66">
        <v>3378</v>
      </c>
      <c r="C66" t="s">
        <v>154</v>
      </c>
      <c r="D66" t="s">
        <v>155</v>
      </c>
      <c r="E66" t="s">
        <v>156</v>
      </c>
      <c r="F66" t="s">
        <v>157</v>
      </c>
      <c r="G66" t="str">
        <f>"00052179"</f>
        <v>00052179</v>
      </c>
      <c r="H66">
        <v>2</v>
      </c>
      <c r="I66">
        <v>200</v>
      </c>
      <c r="J66">
        <v>300</v>
      </c>
      <c r="K66">
        <v>0</v>
      </c>
      <c r="L66">
        <v>4</v>
      </c>
      <c r="M66">
        <v>200</v>
      </c>
      <c r="N66">
        <v>60</v>
      </c>
      <c r="O66">
        <v>420</v>
      </c>
      <c r="P66">
        <v>0</v>
      </c>
      <c r="Q66">
        <v>0</v>
      </c>
      <c r="S66" t="s">
        <v>158</v>
      </c>
      <c r="T66">
        <v>1120</v>
      </c>
    </row>
    <row r="67" spans="1:20" x14ac:dyDescent="0.25">
      <c r="H67" t="s">
        <v>159</v>
      </c>
    </row>
    <row r="68" spans="1:20" x14ac:dyDescent="0.25">
      <c r="A68">
        <v>31</v>
      </c>
      <c r="B68">
        <v>1756</v>
      </c>
      <c r="C68" t="s">
        <v>160</v>
      </c>
      <c r="D68" t="s">
        <v>161</v>
      </c>
      <c r="E68" t="s">
        <v>33</v>
      </c>
      <c r="F68" t="s">
        <v>162</v>
      </c>
      <c r="G68" t="str">
        <f>"201511006992"</f>
        <v>201511006992</v>
      </c>
      <c r="H68">
        <v>2</v>
      </c>
      <c r="I68">
        <v>200</v>
      </c>
      <c r="J68">
        <v>300</v>
      </c>
      <c r="K68">
        <v>0</v>
      </c>
      <c r="L68">
        <v>6</v>
      </c>
      <c r="M68">
        <v>300</v>
      </c>
      <c r="N68">
        <v>42</v>
      </c>
      <c r="O68">
        <v>294</v>
      </c>
      <c r="P68">
        <v>0</v>
      </c>
      <c r="Q68">
        <v>0</v>
      </c>
      <c r="S68" t="s">
        <v>163</v>
      </c>
      <c r="T68">
        <v>1094</v>
      </c>
    </row>
    <row r="69" spans="1:20" x14ac:dyDescent="0.25">
      <c r="H69">
        <v>508</v>
      </c>
    </row>
    <row r="70" spans="1:20" x14ac:dyDescent="0.25">
      <c r="A70">
        <v>32</v>
      </c>
      <c r="B70">
        <v>21</v>
      </c>
      <c r="C70" t="s">
        <v>164</v>
      </c>
      <c r="D70" t="s">
        <v>165</v>
      </c>
      <c r="E70" t="s">
        <v>166</v>
      </c>
      <c r="F70" t="s">
        <v>167</v>
      </c>
      <c r="G70" t="str">
        <f>"00198102"</f>
        <v>00198102</v>
      </c>
      <c r="H70">
        <v>2</v>
      </c>
      <c r="I70">
        <v>200</v>
      </c>
      <c r="J70">
        <v>300</v>
      </c>
      <c r="K70">
        <v>0</v>
      </c>
      <c r="L70">
        <v>0</v>
      </c>
      <c r="M70">
        <v>0</v>
      </c>
      <c r="N70">
        <v>84</v>
      </c>
      <c r="O70">
        <v>588</v>
      </c>
      <c r="P70">
        <v>0</v>
      </c>
      <c r="Q70">
        <v>0</v>
      </c>
      <c r="S70">
        <v>14</v>
      </c>
      <c r="T70">
        <v>1088</v>
      </c>
    </row>
    <row r="71" spans="1:20" x14ac:dyDescent="0.25">
      <c r="H71" t="s">
        <v>159</v>
      </c>
    </row>
    <row r="72" spans="1:20" x14ac:dyDescent="0.25">
      <c r="A72">
        <v>33</v>
      </c>
      <c r="B72">
        <v>1669</v>
      </c>
      <c r="C72" t="s">
        <v>168</v>
      </c>
      <c r="D72" t="s">
        <v>107</v>
      </c>
      <c r="E72" t="s">
        <v>27</v>
      </c>
      <c r="F72" t="s">
        <v>169</v>
      </c>
      <c r="G72" t="str">
        <f>"201601001037"</f>
        <v>201601001037</v>
      </c>
      <c r="H72">
        <v>2</v>
      </c>
      <c r="I72">
        <v>200</v>
      </c>
      <c r="J72">
        <v>300</v>
      </c>
      <c r="K72">
        <v>0</v>
      </c>
      <c r="L72">
        <v>0</v>
      </c>
      <c r="M72">
        <v>0</v>
      </c>
      <c r="N72">
        <v>84</v>
      </c>
      <c r="O72">
        <v>588</v>
      </c>
      <c r="P72">
        <v>0</v>
      </c>
      <c r="Q72">
        <v>0</v>
      </c>
      <c r="S72" t="s">
        <v>65</v>
      </c>
      <c r="T72">
        <v>1088</v>
      </c>
    </row>
    <row r="73" spans="1:20" x14ac:dyDescent="0.25">
      <c r="H73" t="s">
        <v>170</v>
      </c>
    </row>
    <row r="74" spans="1:20" x14ac:dyDescent="0.25">
      <c r="A74">
        <v>34</v>
      </c>
      <c r="B74">
        <v>1080</v>
      </c>
      <c r="C74" t="s">
        <v>171</v>
      </c>
      <c r="D74" t="s">
        <v>172</v>
      </c>
      <c r="E74" t="s">
        <v>38</v>
      </c>
      <c r="F74" t="s">
        <v>173</v>
      </c>
      <c r="G74" t="str">
        <f>"00200921"</f>
        <v>00200921</v>
      </c>
      <c r="H74">
        <v>2</v>
      </c>
      <c r="I74">
        <v>200</v>
      </c>
      <c r="J74">
        <v>300</v>
      </c>
      <c r="K74">
        <v>0</v>
      </c>
      <c r="L74">
        <v>0</v>
      </c>
      <c r="M74">
        <v>0</v>
      </c>
      <c r="N74">
        <v>84</v>
      </c>
      <c r="O74">
        <v>588</v>
      </c>
      <c r="P74">
        <v>0</v>
      </c>
      <c r="Q74">
        <v>0</v>
      </c>
      <c r="S74" t="s">
        <v>70</v>
      </c>
      <c r="T74">
        <v>1088</v>
      </c>
    </row>
    <row r="75" spans="1:20" x14ac:dyDescent="0.25">
      <c r="H75" t="s">
        <v>174</v>
      </c>
    </row>
    <row r="76" spans="1:20" x14ac:dyDescent="0.25">
      <c r="A76">
        <v>35</v>
      </c>
      <c r="B76">
        <v>963</v>
      </c>
      <c r="C76" t="s">
        <v>175</v>
      </c>
      <c r="D76" t="s">
        <v>176</v>
      </c>
      <c r="E76" t="s">
        <v>68</v>
      </c>
      <c r="F76" t="s">
        <v>177</v>
      </c>
      <c r="G76" t="str">
        <f>"00190167"</f>
        <v>00190167</v>
      </c>
      <c r="H76">
        <v>2</v>
      </c>
      <c r="I76">
        <v>200</v>
      </c>
      <c r="J76">
        <v>300</v>
      </c>
      <c r="K76">
        <v>0</v>
      </c>
      <c r="L76">
        <v>0</v>
      </c>
      <c r="M76">
        <v>0</v>
      </c>
      <c r="N76">
        <v>84</v>
      </c>
      <c r="O76">
        <v>588</v>
      </c>
      <c r="P76">
        <v>0</v>
      </c>
      <c r="Q76">
        <v>0</v>
      </c>
      <c r="S76" t="s">
        <v>178</v>
      </c>
      <c r="T76">
        <v>1088</v>
      </c>
    </row>
    <row r="77" spans="1:20" x14ac:dyDescent="0.25">
      <c r="H77">
        <v>508</v>
      </c>
    </row>
    <row r="78" spans="1:20" x14ac:dyDescent="0.25">
      <c r="A78">
        <v>36</v>
      </c>
      <c r="B78">
        <v>3184</v>
      </c>
      <c r="C78" t="s">
        <v>179</v>
      </c>
      <c r="D78" t="s">
        <v>180</v>
      </c>
      <c r="E78" t="s">
        <v>181</v>
      </c>
      <c r="F78" t="s">
        <v>182</v>
      </c>
      <c r="G78" t="str">
        <f>"00025140"</f>
        <v>00025140</v>
      </c>
      <c r="H78">
        <v>2</v>
      </c>
      <c r="I78">
        <v>200</v>
      </c>
      <c r="J78">
        <v>0</v>
      </c>
      <c r="K78">
        <v>200</v>
      </c>
      <c r="L78">
        <v>2</v>
      </c>
      <c r="M78">
        <v>100</v>
      </c>
      <c r="N78">
        <v>84</v>
      </c>
      <c r="O78">
        <v>588</v>
      </c>
      <c r="P78">
        <v>0</v>
      </c>
      <c r="Q78">
        <v>0</v>
      </c>
      <c r="S78" t="s">
        <v>183</v>
      </c>
      <c r="T78">
        <v>1088</v>
      </c>
    </row>
    <row r="79" spans="1:20" x14ac:dyDescent="0.25">
      <c r="H79">
        <v>508</v>
      </c>
    </row>
    <row r="80" spans="1:20" x14ac:dyDescent="0.25">
      <c r="A80">
        <v>37</v>
      </c>
      <c r="B80">
        <v>3982</v>
      </c>
      <c r="C80" t="s">
        <v>184</v>
      </c>
      <c r="D80" t="s">
        <v>185</v>
      </c>
      <c r="E80" t="s">
        <v>186</v>
      </c>
      <c r="F80" t="s">
        <v>187</v>
      </c>
      <c r="G80" t="str">
        <f>"00193885"</f>
        <v>00193885</v>
      </c>
      <c r="H80">
        <v>1</v>
      </c>
      <c r="I80">
        <v>100</v>
      </c>
      <c r="J80">
        <v>300</v>
      </c>
      <c r="K80">
        <v>0</v>
      </c>
      <c r="L80">
        <v>2</v>
      </c>
      <c r="M80">
        <v>100</v>
      </c>
      <c r="N80">
        <v>84</v>
      </c>
      <c r="O80">
        <v>588</v>
      </c>
      <c r="P80">
        <v>0</v>
      </c>
      <c r="Q80">
        <v>0</v>
      </c>
      <c r="S80">
        <v>12</v>
      </c>
      <c r="T80">
        <v>1088</v>
      </c>
    </row>
    <row r="81" spans="1:20" x14ac:dyDescent="0.25">
      <c r="H81" t="s">
        <v>188</v>
      </c>
    </row>
    <row r="82" spans="1:20" x14ac:dyDescent="0.25">
      <c r="A82">
        <v>38</v>
      </c>
      <c r="B82">
        <v>1637</v>
      </c>
      <c r="C82" t="s">
        <v>189</v>
      </c>
      <c r="D82" t="s">
        <v>68</v>
      </c>
      <c r="E82" t="s">
        <v>48</v>
      </c>
      <c r="F82" t="s">
        <v>190</v>
      </c>
      <c r="G82" t="str">
        <f>"201511020210"</f>
        <v>201511020210</v>
      </c>
      <c r="H82">
        <v>3</v>
      </c>
      <c r="I82">
        <v>400</v>
      </c>
      <c r="J82">
        <v>0</v>
      </c>
      <c r="K82">
        <v>0</v>
      </c>
      <c r="L82">
        <v>2</v>
      </c>
      <c r="M82">
        <v>100</v>
      </c>
      <c r="N82">
        <v>84</v>
      </c>
      <c r="O82">
        <v>588</v>
      </c>
      <c r="P82">
        <v>0</v>
      </c>
      <c r="Q82">
        <v>0</v>
      </c>
      <c r="S82" t="s">
        <v>35</v>
      </c>
      <c r="T82">
        <v>1088</v>
      </c>
    </row>
    <row r="83" spans="1:20" x14ac:dyDescent="0.25">
      <c r="H83" t="s">
        <v>191</v>
      </c>
    </row>
    <row r="84" spans="1:20" x14ac:dyDescent="0.25">
      <c r="A84">
        <v>39</v>
      </c>
      <c r="B84">
        <v>3677</v>
      </c>
      <c r="C84" t="s">
        <v>192</v>
      </c>
      <c r="D84" t="s">
        <v>193</v>
      </c>
      <c r="E84" t="s">
        <v>194</v>
      </c>
      <c r="F84" t="s">
        <v>195</v>
      </c>
      <c r="G84" t="str">
        <f>"00089063"</f>
        <v>00089063</v>
      </c>
      <c r="H84">
        <v>0</v>
      </c>
      <c r="I84">
        <v>0</v>
      </c>
      <c r="J84">
        <v>0</v>
      </c>
      <c r="K84">
        <v>200</v>
      </c>
      <c r="L84">
        <v>6</v>
      </c>
      <c r="M84">
        <v>300</v>
      </c>
      <c r="N84">
        <v>84</v>
      </c>
      <c r="O84">
        <v>588</v>
      </c>
      <c r="P84">
        <v>0</v>
      </c>
      <c r="Q84">
        <v>0</v>
      </c>
      <c r="S84">
        <v>8</v>
      </c>
      <c r="T84">
        <v>1088</v>
      </c>
    </row>
    <row r="85" spans="1:20" x14ac:dyDescent="0.25">
      <c r="H85" t="s">
        <v>196</v>
      </c>
    </row>
    <row r="86" spans="1:20" x14ac:dyDescent="0.25">
      <c r="A86">
        <v>40</v>
      </c>
      <c r="B86">
        <v>3852</v>
      </c>
      <c r="C86" t="s">
        <v>197</v>
      </c>
      <c r="D86" t="s">
        <v>92</v>
      </c>
      <c r="E86" t="s">
        <v>21</v>
      </c>
      <c r="F86" t="s">
        <v>198</v>
      </c>
      <c r="G86" t="str">
        <f>"00195651"</f>
        <v>00195651</v>
      </c>
      <c r="H86">
        <v>1</v>
      </c>
      <c r="I86">
        <v>100</v>
      </c>
      <c r="J86">
        <v>0</v>
      </c>
      <c r="K86">
        <v>0</v>
      </c>
      <c r="L86">
        <v>8</v>
      </c>
      <c r="M86">
        <v>400</v>
      </c>
      <c r="N86">
        <v>84</v>
      </c>
      <c r="O86">
        <v>588</v>
      </c>
      <c r="P86">
        <v>0</v>
      </c>
      <c r="Q86">
        <v>0</v>
      </c>
      <c r="S86" t="s">
        <v>132</v>
      </c>
      <c r="T86">
        <v>1088</v>
      </c>
    </row>
    <row r="87" spans="1:20" x14ac:dyDescent="0.25">
      <c r="H87" t="s">
        <v>199</v>
      </c>
    </row>
    <row r="88" spans="1:20" x14ac:dyDescent="0.25">
      <c r="A88">
        <v>41</v>
      </c>
      <c r="B88">
        <v>376</v>
      </c>
      <c r="C88" t="s">
        <v>200</v>
      </c>
      <c r="D88" t="s">
        <v>48</v>
      </c>
      <c r="E88" t="s">
        <v>144</v>
      </c>
      <c r="F88" t="s">
        <v>201</v>
      </c>
      <c r="G88" t="str">
        <f>"00101536"</f>
        <v>00101536</v>
      </c>
      <c r="H88">
        <v>1</v>
      </c>
      <c r="I88">
        <v>100</v>
      </c>
      <c r="J88">
        <v>0</v>
      </c>
      <c r="K88">
        <v>0</v>
      </c>
      <c r="L88">
        <v>8</v>
      </c>
      <c r="M88">
        <v>400</v>
      </c>
      <c r="N88">
        <v>84</v>
      </c>
      <c r="O88">
        <v>588</v>
      </c>
      <c r="P88">
        <v>0</v>
      </c>
      <c r="Q88">
        <v>0</v>
      </c>
      <c r="S88" t="s">
        <v>202</v>
      </c>
      <c r="T88">
        <v>1088</v>
      </c>
    </row>
    <row r="89" spans="1:20" x14ac:dyDescent="0.25">
      <c r="H89" t="s">
        <v>203</v>
      </c>
    </row>
    <row r="90" spans="1:20" x14ac:dyDescent="0.25">
      <c r="A90">
        <v>42</v>
      </c>
      <c r="B90">
        <v>1843</v>
      </c>
      <c r="C90" t="s">
        <v>204</v>
      </c>
      <c r="D90" t="s">
        <v>33</v>
      </c>
      <c r="E90" t="s">
        <v>38</v>
      </c>
      <c r="F90" t="s">
        <v>205</v>
      </c>
      <c r="G90" t="str">
        <f>"201511022473"</f>
        <v>201511022473</v>
      </c>
      <c r="H90">
        <v>1</v>
      </c>
      <c r="I90">
        <v>100</v>
      </c>
      <c r="J90">
        <v>0</v>
      </c>
      <c r="K90">
        <v>0</v>
      </c>
      <c r="L90">
        <v>8</v>
      </c>
      <c r="M90">
        <v>400</v>
      </c>
      <c r="N90">
        <v>80</v>
      </c>
      <c r="O90">
        <v>560</v>
      </c>
      <c r="P90">
        <v>0</v>
      </c>
      <c r="Q90">
        <v>0</v>
      </c>
      <c r="S90" t="s">
        <v>206</v>
      </c>
      <c r="T90">
        <v>1060</v>
      </c>
    </row>
    <row r="91" spans="1:20" x14ac:dyDescent="0.25">
      <c r="H91">
        <v>508</v>
      </c>
    </row>
    <row r="92" spans="1:20" x14ac:dyDescent="0.25">
      <c r="A92">
        <v>43</v>
      </c>
      <c r="B92">
        <v>3865</v>
      </c>
      <c r="C92" t="s">
        <v>207</v>
      </c>
      <c r="D92" t="s">
        <v>130</v>
      </c>
      <c r="E92" t="s">
        <v>91</v>
      </c>
      <c r="F92" t="s">
        <v>208</v>
      </c>
      <c r="G92" t="str">
        <f>"00189383"</f>
        <v>00189383</v>
      </c>
      <c r="H92">
        <v>3</v>
      </c>
      <c r="I92">
        <v>400</v>
      </c>
      <c r="J92">
        <v>300</v>
      </c>
      <c r="K92">
        <v>0</v>
      </c>
      <c r="L92">
        <v>3</v>
      </c>
      <c r="M92">
        <v>150</v>
      </c>
      <c r="N92">
        <v>28</v>
      </c>
      <c r="O92">
        <v>196</v>
      </c>
      <c r="P92">
        <v>0</v>
      </c>
      <c r="Q92">
        <v>0</v>
      </c>
      <c r="S92">
        <v>18</v>
      </c>
      <c r="T92">
        <v>1046</v>
      </c>
    </row>
    <row r="93" spans="1:20" x14ac:dyDescent="0.25">
      <c r="H93" t="s">
        <v>209</v>
      </c>
    </row>
    <row r="94" spans="1:20" x14ac:dyDescent="0.25">
      <c r="A94">
        <v>44</v>
      </c>
      <c r="B94">
        <v>3374</v>
      </c>
      <c r="C94" t="s">
        <v>210</v>
      </c>
      <c r="D94" t="s">
        <v>211</v>
      </c>
      <c r="E94" t="s">
        <v>27</v>
      </c>
      <c r="F94" t="s">
        <v>212</v>
      </c>
      <c r="G94" t="str">
        <f>"00186206"</f>
        <v>00186206</v>
      </c>
      <c r="H94">
        <v>2</v>
      </c>
      <c r="I94">
        <v>200</v>
      </c>
      <c r="J94">
        <v>0</v>
      </c>
      <c r="K94">
        <v>200</v>
      </c>
      <c r="L94">
        <v>1</v>
      </c>
      <c r="M94">
        <v>50</v>
      </c>
      <c r="N94">
        <v>84</v>
      </c>
      <c r="O94">
        <v>588</v>
      </c>
      <c r="P94">
        <v>0</v>
      </c>
      <c r="Q94">
        <v>0</v>
      </c>
      <c r="S94" t="s">
        <v>213</v>
      </c>
      <c r="T94">
        <v>1038</v>
      </c>
    </row>
    <row r="95" spans="1:20" x14ac:dyDescent="0.25">
      <c r="H95">
        <v>508</v>
      </c>
    </row>
    <row r="96" spans="1:20" x14ac:dyDescent="0.25">
      <c r="A96">
        <v>45</v>
      </c>
      <c r="B96">
        <v>186</v>
      </c>
      <c r="C96" t="s">
        <v>214</v>
      </c>
      <c r="D96" t="s">
        <v>43</v>
      </c>
      <c r="E96" t="s">
        <v>91</v>
      </c>
      <c r="F96" t="s">
        <v>215</v>
      </c>
      <c r="G96" t="str">
        <f>"201511042054"</f>
        <v>201511042054</v>
      </c>
      <c r="H96">
        <v>3</v>
      </c>
      <c r="I96">
        <v>400</v>
      </c>
      <c r="J96">
        <v>0</v>
      </c>
      <c r="K96">
        <v>0</v>
      </c>
      <c r="L96">
        <v>1</v>
      </c>
      <c r="M96">
        <v>50</v>
      </c>
      <c r="N96">
        <v>84</v>
      </c>
      <c r="O96">
        <v>588</v>
      </c>
      <c r="P96">
        <v>0</v>
      </c>
      <c r="Q96">
        <v>0</v>
      </c>
      <c r="S96" t="s">
        <v>216</v>
      </c>
      <c r="T96">
        <v>1038</v>
      </c>
    </row>
    <row r="97" spans="1:20" x14ac:dyDescent="0.25">
      <c r="H97" t="s">
        <v>191</v>
      </c>
    </row>
    <row r="98" spans="1:20" x14ac:dyDescent="0.25">
      <c r="A98">
        <v>46</v>
      </c>
      <c r="B98">
        <v>1088</v>
      </c>
      <c r="C98" t="s">
        <v>217</v>
      </c>
      <c r="D98" t="s">
        <v>101</v>
      </c>
      <c r="E98" t="s">
        <v>218</v>
      </c>
      <c r="F98" t="s">
        <v>219</v>
      </c>
      <c r="G98" t="str">
        <f>"00201121"</f>
        <v>00201121</v>
      </c>
      <c r="H98">
        <v>0</v>
      </c>
      <c r="I98">
        <v>0</v>
      </c>
      <c r="J98">
        <v>300</v>
      </c>
      <c r="K98">
        <v>0</v>
      </c>
      <c r="L98">
        <v>3</v>
      </c>
      <c r="M98">
        <v>150</v>
      </c>
      <c r="N98">
        <v>84</v>
      </c>
      <c r="O98">
        <v>588</v>
      </c>
      <c r="P98">
        <v>0</v>
      </c>
      <c r="Q98">
        <v>0</v>
      </c>
      <c r="S98" t="s">
        <v>220</v>
      </c>
      <c r="T98">
        <v>1038</v>
      </c>
    </row>
    <row r="99" spans="1:20" x14ac:dyDescent="0.25">
      <c r="H99" t="s">
        <v>221</v>
      </c>
    </row>
    <row r="100" spans="1:20" x14ac:dyDescent="0.25">
      <c r="A100">
        <v>47</v>
      </c>
      <c r="B100">
        <v>2183</v>
      </c>
      <c r="C100" t="s">
        <v>222</v>
      </c>
      <c r="D100" t="s">
        <v>155</v>
      </c>
      <c r="E100" t="s">
        <v>43</v>
      </c>
      <c r="F100" t="s">
        <v>223</v>
      </c>
      <c r="G100" t="str">
        <f>"201511008798"</f>
        <v>201511008798</v>
      </c>
      <c r="H100">
        <v>1</v>
      </c>
      <c r="I100">
        <v>100</v>
      </c>
      <c r="J100">
        <v>0</v>
      </c>
      <c r="K100">
        <v>200</v>
      </c>
      <c r="L100">
        <v>3</v>
      </c>
      <c r="M100">
        <v>150</v>
      </c>
      <c r="N100">
        <v>84</v>
      </c>
      <c r="O100">
        <v>588</v>
      </c>
      <c r="P100">
        <v>0</v>
      </c>
      <c r="Q100">
        <v>0</v>
      </c>
      <c r="S100" t="s">
        <v>224</v>
      </c>
      <c r="T100">
        <v>1038</v>
      </c>
    </row>
    <row r="101" spans="1:20" x14ac:dyDescent="0.25">
      <c r="H101" t="s">
        <v>225</v>
      </c>
    </row>
    <row r="102" spans="1:20" x14ac:dyDescent="0.25">
      <c r="A102">
        <v>48</v>
      </c>
      <c r="B102">
        <v>2959</v>
      </c>
      <c r="C102" t="s">
        <v>226</v>
      </c>
      <c r="D102" t="s">
        <v>227</v>
      </c>
      <c r="E102" t="s">
        <v>27</v>
      </c>
      <c r="F102" t="s">
        <v>228</v>
      </c>
      <c r="G102" t="str">
        <f>"00203668"</f>
        <v>00203668</v>
      </c>
      <c r="H102">
        <v>3</v>
      </c>
      <c r="I102">
        <v>400</v>
      </c>
      <c r="J102">
        <v>300</v>
      </c>
      <c r="K102">
        <v>0</v>
      </c>
      <c r="L102">
        <v>6</v>
      </c>
      <c r="M102">
        <v>300</v>
      </c>
      <c r="N102">
        <v>0</v>
      </c>
      <c r="O102">
        <v>0</v>
      </c>
      <c r="P102">
        <v>0</v>
      </c>
      <c r="Q102">
        <v>0</v>
      </c>
      <c r="S102" t="s">
        <v>229</v>
      </c>
      <c r="T102">
        <v>1000</v>
      </c>
    </row>
    <row r="103" spans="1:20" x14ac:dyDescent="0.25">
      <c r="H103">
        <v>509</v>
      </c>
    </row>
    <row r="104" spans="1:20" x14ac:dyDescent="0.25">
      <c r="A104">
        <v>49</v>
      </c>
      <c r="B104">
        <v>2492</v>
      </c>
      <c r="C104" t="s">
        <v>230</v>
      </c>
      <c r="D104" t="s">
        <v>231</v>
      </c>
      <c r="E104" t="s">
        <v>102</v>
      </c>
      <c r="F104" t="s">
        <v>232</v>
      </c>
      <c r="G104" t="str">
        <f>"00192908"</f>
        <v>00192908</v>
      </c>
      <c r="H104">
        <v>3</v>
      </c>
      <c r="I104">
        <v>400</v>
      </c>
      <c r="J104">
        <v>0</v>
      </c>
      <c r="K104">
        <v>200</v>
      </c>
      <c r="L104">
        <v>8</v>
      </c>
      <c r="M104">
        <v>400</v>
      </c>
      <c r="N104">
        <v>0</v>
      </c>
      <c r="O104">
        <v>0</v>
      </c>
      <c r="P104">
        <v>0</v>
      </c>
      <c r="Q104">
        <v>0</v>
      </c>
      <c r="S104" t="s">
        <v>233</v>
      </c>
      <c r="T104">
        <v>1000</v>
      </c>
    </row>
    <row r="105" spans="1:20" x14ac:dyDescent="0.25">
      <c r="H105" t="s">
        <v>234</v>
      </c>
    </row>
    <row r="106" spans="1:20" x14ac:dyDescent="0.25">
      <c r="A106">
        <v>50</v>
      </c>
      <c r="B106">
        <v>221</v>
      </c>
      <c r="C106" t="s">
        <v>235</v>
      </c>
      <c r="D106" t="s">
        <v>236</v>
      </c>
      <c r="E106" t="s">
        <v>218</v>
      </c>
      <c r="F106" t="s">
        <v>237</v>
      </c>
      <c r="G106" t="str">
        <f>"201511010500"</f>
        <v>201511010500</v>
      </c>
      <c r="H106">
        <v>2</v>
      </c>
      <c r="I106">
        <v>200</v>
      </c>
      <c r="J106">
        <v>0</v>
      </c>
      <c r="K106">
        <v>200</v>
      </c>
      <c r="L106">
        <v>4</v>
      </c>
      <c r="M106">
        <v>200</v>
      </c>
      <c r="N106">
        <v>56</v>
      </c>
      <c r="O106">
        <v>392</v>
      </c>
      <c r="P106">
        <v>0</v>
      </c>
      <c r="Q106">
        <v>0</v>
      </c>
      <c r="S106" t="s">
        <v>238</v>
      </c>
      <c r="T106">
        <v>992</v>
      </c>
    </row>
    <row r="107" spans="1:20" x14ac:dyDescent="0.25">
      <c r="H107" t="s">
        <v>239</v>
      </c>
    </row>
    <row r="108" spans="1:20" x14ac:dyDescent="0.25">
      <c r="A108">
        <v>51</v>
      </c>
      <c r="B108">
        <v>2539</v>
      </c>
      <c r="C108" t="s">
        <v>119</v>
      </c>
      <c r="D108" t="s">
        <v>240</v>
      </c>
      <c r="E108" t="s">
        <v>33</v>
      </c>
      <c r="F108" t="s">
        <v>241</v>
      </c>
      <c r="G108" t="str">
        <f>"00143091"</f>
        <v>00143091</v>
      </c>
      <c r="H108">
        <v>1</v>
      </c>
      <c r="I108">
        <v>100</v>
      </c>
      <c r="J108">
        <v>0</v>
      </c>
      <c r="K108">
        <v>0</v>
      </c>
      <c r="L108">
        <v>8</v>
      </c>
      <c r="M108">
        <v>400</v>
      </c>
      <c r="N108">
        <v>70</v>
      </c>
      <c r="O108">
        <v>490</v>
      </c>
      <c r="P108">
        <v>0</v>
      </c>
      <c r="Q108">
        <v>0</v>
      </c>
      <c r="S108" t="s">
        <v>242</v>
      </c>
      <c r="T108">
        <v>990</v>
      </c>
    </row>
    <row r="109" spans="1:20" x14ac:dyDescent="0.25">
      <c r="H109" t="s">
        <v>243</v>
      </c>
    </row>
    <row r="110" spans="1:20" x14ac:dyDescent="0.25">
      <c r="A110">
        <v>52</v>
      </c>
      <c r="B110">
        <v>238</v>
      </c>
      <c r="C110" t="s">
        <v>244</v>
      </c>
      <c r="D110" t="s">
        <v>245</v>
      </c>
      <c r="E110" t="s">
        <v>15</v>
      </c>
      <c r="F110" t="s">
        <v>246</v>
      </c>
      <c r="G110" t="str">
        <f>"00179333"</f>
        <v>00179333</v>
      </c>
      <c r="H110">
        <v>2</v>
      </c>
      <c r="I110">
        <v>200</v>
      </c>
      <c r="J110">
        <v>300</v>
      </c>
      <c r="K110">
        <v>0</v>
      </c>
      <c r="L110">
        <v>1</v>
      </c>
      <c r="M110">
        <v>50</v>
      </c>
      <c r="N110">
        <v>52</v>
      </c>
      <c r="O110">
        <v>364</v>
      </c>
      <c r="P110">
        <v>75</v>
      </c>
      <c r="Q110">
        <v>0</v>
      </c>
      <c r="S110" t="s">
        <v>45</v>
      </c>
      <c r="T110">
        <v>989</v>
      </c>
    </row>
    <row r="111" spans="1:20" x14ac:dyDescent="0.25">
      <c r="H111" t="s">
        <v>247</v>
      </c>
    </row>
    <row r="112" spans="1:20" x14ac:dyDescent="0.25">
      <c r="A112">
        <v>53</v>
      </c>
      <c r="B112">
        <v>611</v>
      </c>
      <c r="C112" t="s">
        <v>248</v>
      </c>
      <c r="D112" t="s">
        <v>249</v>
      </c>
      <c r="E112" t="s">
        <v>250</v>
      </c>
      <c r="F112" t="s">
        <v>251</v>
      </c>
      <c r="G112" t="str">
        <f>"00206148"</f>
        <v>00206148</v>
      </c>
      <c r="H112">
        <v>3</v>
      </c>
      <c r="I112">
        <v>400</v>
      </c>
      <c r="J112">
        <v>0</v>
      </c>
      <c r="K112">
        <v>0</v>
      </c>
      <c r="L112">
        <v>0</v>
      </c>
      <c r="M112">
        <v>0</v>
      </c>
      <c r="N112">
        <v>84</v>
      </c>
      <c r="O112">
        <v>588</v>
      </c>
      <c r="P112">
        <v>0</v>
      </c>
      <c r="Q112">
        <v>0</v>
      </c>
      <c r="S112" t="s">
        <v>252</v>
      </c>
      <c r="T112">
        <v>988</v>
      </c>
    </row>
    <row r="113" spans="1:20" x14ac:dyDescent="0.25">
      <c r="H113" t="s">
        <v>253</v>
      </c>
    </row>
    <row r="114" spans="1:20" x14ac:dyDescent="0.25">
      <c r="A114">
        <v>54</v>
      </c>
      <c r="B114">
        <v>3935</v>
      </c>
      <c r="C114" t="s">
        <v>254</v>
      </c>
      <c r="D114" t="s">
        <v>102</v>
      </c>
      <c r="E114" t="s">
        <v>27</v>
      </c>
      <c r="F114" t="s">
        <v>255</v>
      </c>
      <c r="G114" t="str">
        <f>"201511011517"</f>
        <v>201511011517</v>
      </c>
      <c r="H114">
        <v>3</v>
      </c>
      <c r="I114">
        <v>400</v>
      </c>
      <c r="J114">
        <v>0</v>
      </c>
      <c r="K114">
        <v>0</v>
      </c>
      <c r="L114">
        <v>0</v>
      </c>
      <c r="M114">
        <v>0</v>
      </c>
      <c r="N114">
        <v>84</v>
      </c>
      <c r="O114">
        <v>588</v>
      </c>
      <c r="P114">
        <v>0</v>
      </c>
      <c r="Q114">
        <v>0</v>
      </c>
      <c r="S114" t="s">
        <v>256</v>
      </c>
      <c r="T114">
        <v>988</v>
      </c>
    </row>
    <row r="115" spans="1:20" x14ac:dyDescent="0.25">
      <c r="H115" t="s">
        <v>257</v>
      </c>
    </row>
    <row r="116" spans="1:20" x14ac:dyDescent="0.25">
      <c r="A116">
        <v>55</v>
      </c>
      <c r="B116">
        <v>3899</v>
      </c>
      <c r="C116" t="s">
        <v>258</v>
      </c>
      <c r="D116" t="s">
        <v>211</v>
      </c>
      <c r="E116" t="s">
        <v>27</v>
      </c>
      <c r="F116" t="s">
        <v>259</v>
      </c>
      <c r="G116" t="str">
        <f>"201410006630"</f>
        <v>201410006630</v>
      </c>
      <c r="H116">
        <v>3</v>
      </c>
      <c r="I116">
        <v>400</v>
      </c>
      <c r="J116">
        <v>0</v>
      </c>
      <c r="K116">
        <v>0</v>
      </c>
      <c r="L116">
        <v>0</v>
      </c>
      <c r="M116">
        <v>0</v>
      </c>
      <c r="N116">
        <v>84</v>
      </c>
      <c r="O116">
        <v>588</v>
      </c>
      <c r="P116">
        <v>0</v>
      </c>
      <c r="Q116">
        <v>0</v>
      </c>
      <c r="S116" t="s">
        <v>260</v>
      </c>
      <c r="T116">
        <v>988</v>
      </c>
    </row>
    <row r="117" spans="1:20" x14ac:dyDescent="0.25">
      <c r="H117" t="s">
        <v>261</v>
      </c>
    </row>
    <row r="118" spans="1:20" x14ac:dyDescent="0.25">
      <c r="A118">
        <v>56</v>
      </c>
      <c r="B118">
        <v>3434</v>
      </c>
      <c r="C118" t="s">
        <v>262</v>
      </c>
      <c r="D118" t="s">
        <v>263</v>
      </c>
      <c r="E118" t="s">
        <v>27</v>
      </c>
      <c r="F118" t="s">
        <v>264</v>
      </c>
      <c r="G118" t="str">
        <f>"00040469"</f>
        <v>00040469</v>
      </c>
      <c r="H118">
        <v>2</v>
      </c>
      <c r="I118">
        <v>200</v>
      </c>
      <c r="J118">
        <v>0</v>
      </c>
      <c r="K118">
        <v>200</v>
      </c>
      <c r="L118">
        <v>0</v>
      </c>
      <c r="M118">
        <v>0</v>
      </c>
      <c r="N118">
        <v>84</v>
      </c>
      <c r="O118">
        <v>588</v>
      </c>
      <c r="P118">
        <v>0</v>
      </c>
      <c r="Q118">
        <v>0</v>
      </c>
      <c r="S118" t="s">
        <v>265</v>
      </c>
      <c r="T118">
        <v>988</v>
      </c>
    </row>
    <row r="119" spans="1:20" x14ac:dyDescent="0.25">
      <c r="H119" t="s">
        <v>266</v>
      </c>
    </row>
    <row r="120" spans="1:20" x14ac:dyDescent="0.25">
      <c r="A120">
        <v>57</v>
      </c>
      <c r="B120">
        <v>4569</v>
      </c>
      <c r="C120" t="s">
        <v>267</v>
      </c>
      <c r="D120" t="s">
        <v>87</v>
      </c>
      <c r="E120" t="s">
        <v>27</v>
      </c>
      <c r="F120" t="s">
        <v>268</v>
      </c>
      <c r="G120" t="str">
        <f>"00197663"</f>
        <v>00197663</v>
      </c>
      <c r="H120">
        <v>1</v>
      </c>
      <c r="I120">
        <v>100</v>
      </c>
      <c r="J120">
        <v>300</v>
      </c>
      <c r="K120">
        <v>0</v>
      </c>
      <c r="L120">
        <v>0</v>
      </c>
      <c r="M120">
        <v>0</v>
      </c>
      <c r="N120">
        <v>84</v>
      </c>
      <c r="O120">
        <v>588</v>
      </c>
      <c r="P120">
        <v>0</v>
      </c>
      <c r="Q120">
        <v>0</v>
      </c>
      <c r="S120" t="s">
        <v>269</v>
      </c>
      <c r="T120">
        <v>988</v>
      </c>
    </row>
    <row r="121" spans="1:20" x14ac:dyDescent="0.25">
      <c r="H121" t="s">
        <v>270</v>
      </c>
    </row>
    <row r="122" spans="1:20" x14ac:dyDescent="0.25">
      <c r="A122">
        <v>58</v>
      </c>
      <c r="B122">
        <v>417</v>
      </c>
      <c r="C122" t="s">
        <v>271</v>
      </c>
      <c r="D122" t="s">
        <v>272</v>
      </c>
      <c r="E122" t="s">
        <v>33</v>
      </c>
      <c r="F122" t="s">
        <v>273</v>
      </c>
      <c r="G122" t="str">
        <f>"00198143"</f>
        <v>00198143</v>
      </c>
      <c r="H122">
        <v>2</v>
      </c>
      <c r="I122">
        <v>200</v>
      </c>
      <c r="J122">
        <v>0</v>
      </c>
      <c r="K122">
        <v>200</v>
      </c>
      <c r="L122">
        <v>0</v>
      </c>
      <c r="M122">
        <v>0</v>
      </c>
      <c r="N122">
        <v>84</v>
      </c>
      <c r="O122">
        <v>588</v>
      </c>
      <c r="P122">
        <v>0</v>
      </c>
      <c r="Q122">
        <v>0</v>
      </c>
      <c r="S122" t="s">
        <v>274</v>
      </c>
      <c r="T122">
        <v>988</v>
      </c>
    </row>
    <row r="123" spans="1:20" x14ac:dyDescent="0.25">
      <c r="H123" t="s">
        <v>239</v>
      </c>
    </row>
    <row r="124" spans="1:20" x14ac:dyDescent="0.25">
      <c r="A124">
        <v>59</v>
      </c>
      <c r="B124">
        <v>2617</v>
      </c>
      <c r="C124" t="s">
        <v>275</v>
      </c>
      <c r="D124" t="s">
        <v>101</v>
      </c>
      <c r="E124" t="s">
        <v>102</v>
      </c>
      <c r="F124" t="s">
        <v>276</v>
      </c>
      <c r="G124" t="str">
        <f>"00202267"</f>
        <v>00202267</v>
      </c>
      <c r="H124">
        <v>1</v>
      </c>
      <c r="I124">
        <v>100</v>
      </c>
      <c r="J124">
        <v>300</v>
      </c>
      <c r="K124">
        <v>0</v>
      </c>
      <c r="L124">
        <v>0</v>
      </c>
      <c r="M124">
        <v>0</v>
      </c>
      <c r="N124">
        <v>84</v>
      </c>
      <c r="O124">
        <v>588</v>
      </c>
      <c r="P124">
        <v>0</v>
      </c>
      <c r="Q124">
        <v>0</v>
      </c>
      <c r="S124" t="s">
        <v>94</v>
      </c>
      <c r="T124">
        <v>988</v>
      </c>
    </row>
    <row r="125" spans="1:20" x14ac:dyDescent="0.25">
      <c r="H125">
        <v>509</v>
      </c>
    </row>
    <row r="126" spans="1:20" x14ac:dyDescent="0.25">
      <c r="A126">
        <v>60</v>
      </c>
      <c r="B126">
        <v>3231</v>
      </c>
      <c r="C126" t="s">
        <v>277</v>
      </c>
      <c r="D126" t="s">
        <v>278</v>
      </c>
      <c r="E126" t="s">
        <v>272</v>
      </c>
      <c r="F126" t="s">
        <v>279</v>
      </c>
      <c r="G126" t="str">
        <f>"00186962"</f>
        <v>00186962</v>
      </c>
      <c r="H126">
        <v>1</v>
      </c>
      <c r="I126">
        <v>100</v>
      </c>
      <c r="J126">
        <v>300</v>
      </c>
      <c r="K126">
        <v>0</v>
      </c>
      <c r="L126">
        <v>0</v>
      </c>
      <c r="M126">
        <v>0</v>
      </c>
      <c r="N126">
        <v>84</v>
      </c>
      <c r="O126">
        <v>588</v>
      </c>
      <c r="P126">
        <v>0</v>
      </c>
      <c r="Q126">
        <v>0</v>
      </c>
      <c r="S126" t="s">
        <v>280</v>
      </c>
      <c r="T126">
        <v>988</v>
      </c>
    </row>
    <row r="127" spans="1:20" x14ac:dyDescent="0.25">
      <c r="H127" t="s">
        <v>281</v>
      </c>
    </row>
    <row r="128" spans="1:20" x14ac:dyDescent="0.25">
      <c r="A128">
        <v>61</v>
      </c>
      <c r="B128">
        <v>2957</v>
      </c>
      <c r="C128" t="s">
        <v>282</v>
      </c>
      <c r="D128" t="s">
        <v>283</v>
      </c>
      <c r="E128" t="s">
        <v>33</v>
      </c>
      <c r="F128" t="s">
        <v>284</v>
      </c>
      <c r="G128" t="str">
        <f>"00200205"</f>
        <v>00200205</v>
      </c>
      <c r="H128">
        <v>3</v>
      </c>
      <c r="I128">
        <v>400</v>
      </c>
      <c r="J128">
        <v>0</v>
      </c>
      <c r="K128">
        <v>0</v>
      </c>
      <c r="L128">
        <v>0</v>
      </c>
      <c r="M128">
        <v>0</v>
      </c>
      <c r="N128">
        <v>84</v>
      </c>
      <c r="O128">
        <v>588</v>
      </c>
      <c r="P128">
        <v>0</v>
      </c>
      <c r="Q128">
        <v>0</v>
      </c>
      <c r="S128" t="s">
        <v>285</v>
      </c>
      <c r="T128">
        <v>988</v>
      </c>
    </row>
    <row r="129" spans="1:20" x14ac:dyDescent="0.25">
      <c r="H129" t="s">
        <v>286</v>
      </c>
    </row>
    <row r="130" spans="1:20" x14ac:dyDescent="0.25">
      <c r="A130">
        <v>62</v>
      </c>
      <c r="B130">
        <v>3503</v>
      </c>
      <c r="C130" t="s">
        <v>287</v>
      </c>
      <c r="D130" t="s">
        <v>211</v>
      </c>
      <c r="E130" t="s">
        <v>74</v>
      </c>
      <c r="F130" t="s">
        <v>288</v>
      </c>
      <c r="G130" t="str">
        <f>"00197464"</f>
        <v>00197464</v>
      </c>
      <c r="H130">
        <v>3</v>
      </c>
      <c r="I130">
        <v>400</v>
      </c>
      <c r="J130">
        <v>0</v>
      </c>
      <c r="K130">
        <v>0</v>
      </c>
      <c r="L130">
        <v>0</v>
      </c>
      <c r="M130">
        <v>0</v>
      </c>
      <c r="N130">
        <v>84</v>
      </c>
      <c r="O130">
        <v>588</v>
      </c>
      <c r="P130">
        <v>0</v>
      </c>
      <c r="Q130">
        <v>0</v>
      </c>
      <c r="S130">
        <v>13</v>
      </c>
      <c r="T130">
        <v>988</v>
      </c>
    </row>
    <row r="131" spans="1:20" x14ac:dyDescent="0.25">
      <c r="H131" t="s">
        <v>289</v>
      </c>
    </row>
    <row r="132" spans="1:20" x14ac:dyDescent="0.25">
      <c r="A132">
        <v>63</v>
      </c>
      <c r="B132">
        <v>3104</v>
      </c>
      <c r="C132" t="s">
        <v>290</v>
      </c>
      <c r="D132" t="s">
        <v>180</v>
      </c>
      <c r="E132" t="s">
        <v>21</v>
      </c>
      <c r="F132" t="s">
        <v>291</v>
      </c>
      <c r="G132" t="str">
        <f>"00191927"</f>
        <v>00191927</v>
      </c>
      <c r="H132">
        <v>3</v>
      </c>
      <c r="I132">
        <v>400</v>
      </c>
      <c r="J132">
        <v>0</v>
      </c>
      <c r="K132">
        <v>0</v>
      </c>
      <c r="L132">
        <v>0</v>
      </c>
      <c r="M132">
        <v>0</v>
      </c>
      <c r="N132">
        <v>84</v>
      </c>
      <c r="O132">
        <v>588</v>
      </c>
      <c r="P132">
        <v>0</v>
      </c>
      <c r="Q132">
        <v>0</v>
      </c>
      <c r="S132" t="s">
        <v>292</v>
      </c>
      <c r="T132">
        <v>988</v>
      </c>
    </row>
    <row r="133" spans="1:20" x14ac:dyDescent="0.25">
      <c r="H133" t="s">
        <v>293</v>
      </c>
    </row>
    <row r="134" spans="1:20" x14ac:dyDescent="0.25">
      <c r="A134">
        <v>64</v>
      </c>
      <c r="B134">
        <v>390</v>
      </c>
      <c r="C134" t="s">
        <v>294</v>
      </c>
      <c r="D134" t="s">
        <v>33</v>
      </c>
      <c r="E134" t="s">
        <v>295</v>
      </c>
      <c r="F134" t="s">
        <v>296</v>
      </c>
      <c r="G134" t="str">
        <f>"00044757"</f>
        <v>00044757</v>
      </c>
      <c r="H134">
        <v>3</v>
      </c>
      <c r="I134">
        <v>400</v>
      </c>
      <c r="J134">
        <v>0</v>
      </c>
      <c r="K134">
        <v>0</v>
      </c>
      <c r="L134">
        <v>0</v>
      </c>
      <c r="M134">
        <v>0</v>
      </c>
      <c r="N134">
        <v>84</v>
      </c>
      <c r="O134">
        <v>588</v>
      </c>
      <c r="P134">
        <v>0</v>
      </c>
      <c r="Q134">
        <v>0</v>
      </c>
      <c r="S134" t="s">
        <v>297</v>
      </c>
      <c r="T134">
        <v>988</v>
      </c>
    </row>
    <row r="135" spans="1:20" x14ac:dyDescent="0.25">
      <c r="H135" t="s">
        <v>298</v>
      </c>
    </row>
    <row r="136" spans="1:20" x14ac:dyDescent="0.25">
      <c r="A136">
        <v>65</v>
      </c>
      <c r="B136">
        <v>819</v>
      </c>
      <c r="C136" t="s">
        <v>299</v>
      </c>
      <c r="D136" t="s">
        <v>27</v>
      </c>
      <c r="E136" t="s">
        <v>68</v>
      </c>
      <c r="F136" t="s">
        <v>300</v>
      </c>
      <c r="G136" t="str">
        <f>"00208891"</f>
        <v>00208891</v>
      </c>
      <c r="H136">
        <v>2</v>
      </c>
      <c r="I136">
        <v>200</v>
      </c>
      <c r="J136">
        <v>0</v>
      </c>
      <c r="K136">
        <v>0</v>
      </c>
      <c r="L136">
        <v>4</v>
      </c>
      <c r="M136">
        <v>200</v>
      </c>
      <c r="N136">
        <v>84</v>
      </c>
      <c r="O136">
        <v>588</v>
      </c>
      <c r="P136">
        <v>0</v>
      </c>
      <c r="Q136">
        <v>0</v>
      </c>
      <c r="S136" t="s">
        <v>301</v>
      </c>
      <c r="T136">
        <v>988</v>
      </c>
    </row>
    <row r="137" spans="1:20" x14ac:dyDescent="0.25">
      <c r="H137">
        <v>508</v>
      </c>
    </row>
    <row r="138" spans="1:20" x14ac:dyDescent="0.25">
      <c r="A138">
        <v>66</v>
      </c>
      <c r="B138">
        <v>2585</v>
      </c>
      <c r="C138" t="s">
        <v>302</v>
      </c>
      <c r="D138" t="s">
        <v>303</v>
      </c>
      <c r="E138" t="s">
        <v>38</v>
      </c>
      <c r="F138" t="s">
        <v>304</v>
      </c>
      <c r="G138" t="str">
        <f>"00062376"</f>
        <v>00062376</v>
      </c>
      <c r="H138">
        <v>2</v>
      </c>
      <c r="I138">
        <v>200</v>
      </c>
      <c r="J138">
        <v>0</v>
      </c>
      <c r="K138">
        <v>0</v>
      </c>
      <c r="L138">
        <v>4</v>
      </c>
      <c r="M138">
        <v>200</v>
      </c>
      <c r="N138">
        <v>84</v>
      </c>
      <c r="O138">
        <v>588</v>
      </c>
      <c r="P138">
        <v>0</v>
      </c>
      <c r="Q138">
        <v>0</v>
      </c>
      <c r="S138" t="s">
        <v>305</v>
      </c>
      <c r="T138">
        <v>988</v>
      </c>
    </row>
    <row r="139" spans="1:20" x14ac:dyDescent="0.25">
      <c r="H139">
        <v>508</v>
      </c>
    </row>
    <row r="140" spans="1:20" x14ac:dyDescent="0.25">
      <c r="A140">
        <v>67</v>
      </c>
      <c r="B140">
        <v>83</v>
      </c>
      <c r="C140" t="s">
        <v>306</v>
      </c>
      <c r="D140" t="s">
        <v>307</v>
      </c>
      <c r="E140" t="s">
        <v>308</v>
      </c>
      <c r="F140" t="s">
        <v>309</v>
      </c>
      <c r="G140" t="str">
        <f>"201511019339"</f>
        <v>201511019339</v>
      </c>
      <c r="H140">
        <v>1</v>
      </c>
      <c r="I140">
        <v>100</v>
      </c>
      <c r="J140">
        <v>0</v>
      </c>
      <c r="K140">
        <v>0</v>
      </c>
      <c r="L140">
        <v>6</v>
      </c>
      <c r="M140">
        <v>300</v>
      </c>
      <c r="N140">
        <v>84</v>
      </c>
      <c r="O140">
        <v>588</v>
      </c>
      <c r="P140">
        <v>0</v>
      </c>
      <c r="Q140">
        <v>0</v>
      </c>
      <c r="S140" t="s">
        <v>40</v>
      </c>
      <c r="T140">
        <v>988</v>
      </c>
    </row>
    <row r="141" spans="1:20" x14ac:dyDescent="0.25">
      <c r="H141" t="s">
        <v>310</v>
      </c>
    </row>
    <row r="142" spans="1:20" x14ac:dyDescent="0.25">
      <c r="A142">
        <v>68</v>
      </c>
      <c r="B142">
        <v>1561</v>
      </c>
      <c r="C142" t="s">
        <v>311</v>
      </c>
      <c r="D142" t="s">
        <v>312</v>
      </c>
      <c r="E142" t="s">
        <v>43</v>
      </c>
      <c r="F142" t="s">
        <v>313</v>
      </c>
      <c r="G142" t="str">
        <f>"201510001122"</f>
        <v>201510001122</v>
      </c>
      <c r="H142">
        <v>0</v>
      </c>
      <c r="I142">
        <v>0</v>
      </c>
      <c r="J142">
        <v>0</v>
      </c>
      <c r="K142">
        <v>0</v>
      </c>
      <c r="L142">
        <v>8</v>
      </c>
      <c r="M142">
        <v>400</v>
      </c>
      <c r="N142">
        <v>84</v>
      </c>
      <c r="O142">
        <v>588</v>
      </c>
      <c r="P142">
        <v>0</v>
      </c>
      <c r="Q142">
        <v>0</v>
      </c>
      <c r="S142" t="s">
        <v>314</v>
      </c>
      <c r="T142">
        <v>988</v>
      </c>
    </row>
    <row r="143" spans="1:20" x14ac:dyDescent="0.25">
      <c r="H143" t="s">
        <v>315</v>
      </c>
    </row>
    <row r="144" spans="1:20" x14ac:dyDescent="0.25">
      <c r="A144">
        <v>69</v>
      </c>
      <c r="B144">
        <v>261</v>
      </c>
      <c r="C144" t="s">
        <v>316</v>
      </c>
      <c r="D144" t="s">
        <v>317</v>
      </c>
      <c r="E144" t="s">
        <v>318</v>
      </c>
      <c r="F144" t="s">
        <v>319</v>
      </c>
      <c r="G144" t="str">
        <f>"00195086"</f>
        <v>00195086</v>
      </c>
      <c r="H144">
        <v>0</v>
      </c>
      <c r="I144">
        <v>0</v>
      </c>
      <c r="J144">
        <v>0</v>
      </c>
      <c r="K144">
        <v>0</v>
      </c>
      <c r="L144">
        <v>8</v>
      </c>
      <c r="M144">
        <v>400</v>
      </c>
      <c r="N144">
        <v>84</v>
      </c>
      <c r="O144">
        <v>588</v>
      </c>
      <c r="P144">
        <v>0</v>
      </c>
      <c r="Q144">
        <v>0</v>
      </c>
      <c r="S144" t="s">
        <v>17</v>
      </c>
      <c r="T144">
        <v>988</v>
      </c>
    </row>
    <row r="145" spans="1:20" x14ac:dyDescent="0.25">
      <c r="H145">
        <v>508</v>
      </c>
    </row>
    <row r="146" spans="1:20" x14ac:dyDescent="0.25">
      <c r="A146">
        <v>70</v>
      </c>
      <c r="B146">
        <v>3586</v>
      </c>
      <c r="C146" t="s">
        <v>320</v>
      </c>
      <c r="D146" t="s">
        <v>96</v>
      </c>
      <c r="E146" t="s">
        <v>27</v>
      </c>
      <c r="F146" t="s">
        <v>321</v>
      </c>
      <c r="G146" t="str">
        <f>"201511006912"</f>
        <v>201511006912</v>
      </c>
      <c r="H146">
        <v>2</v>
      </c>
      <c r="I146">
        <v>200</v>
      </c>
      <c r="J146">
        <v>300</v>
      </c>
      <c r="K146">
        <v>0</v>
      </c>
      <c r="L146">
        <v>4</v>
      </c>
      <c r="M146">
        <v>200</v>
      </c>
      <c r="N146">
        <v>41</v>
      </c>
      <c r="O146">
        <v>287</v>
      </c>
      <c r="P146">
        <v>0</v>
      </c>
      <c r="Q146">
        <v>0</v>
      </c>
      <c r="S146" t="s">
        <v>305</v>
      </c>
      <c r="T146">
        <v>987</v>
      </c>
    </row>
    <row r="147" spans="1:20" x14ac:dyDescent="0.25">
      <c r="H147" t="s">
        <v>99</v>
      </c>
    </row>
    <row r="148" spans="1:20" x14ac:dyDescent="0.25">
      <c r="A148">
        <v>71</v>
      </c>
      <c r="B148">
        <v>193</v>
      </c>
      <c r="C148" t="s">
        <v>322</v>
      </c>
      <c r="D148" t="s">
        <v>33</v>
      </c>
      <c r="E148" t="s">
        <v>186</v>
      </c>
      <c r="F148" t="s">
        <v>323</v>
      </c>
      <c r="G148" t="str">
        <f>"00187136"</f>
        <v>00187136</v>
      </c>
      <c r="H148">
        <v>3</v>
      </c>
      <c r="I148">
        <v>400</v>
      </c>
      <c r="J148">
        <v>0</v>
      </c>
      <c r="K148">
        <v>0</v>
      </c>
      <c r="L148">
        <v>0</v>
      </c>
      <c r="M148">
        <v>0</v>
      </c>
      <c r="N148">
        <v>83</v>
      </c>
      <c r="O148">
        <v>581</v>
      </c>
      <c r="P148">
        <v>0</v>
      </c>
      <c r="Q148">
        <v>0</v>
      </c>
      <c r="S148" t="s">
        <v>40</v>
      </c>
      <c r="T148">
        <v>981</v>
      </c>
    </row>
    <row r="149" spans="1:20" x14ac:dyDescent="0.25">
      <c r="H149">
        <v>508</v>
      </c>
    </row>
    <row r="150" spans="1:20" x14ac:dyDescent="0.25">
      <c r="A150">
        <v>72</v>
      </c>
      <c r="B150">
        <v>2378</v>
      </c>
      <c r="C150" t="s">
        <v>324</v>
      </c>
      <c r="D150" t="s">
        <v>325</v>
      </c>
      <c r="E150" t="s">
        <v>91</v>
      </c>
      <c r="F150" t="s">
        <v>326</v>
      </c>
      <c r="G150" t="str">
        <f>"201510000666"</f>
        <v>201510000666</v>
      </c>
      <c r="H150">
        <v>1</v>
      </c>
      <c r="I150">
        <v>100</v>
      </c>
      <c r="J150">
        <v>300</v>
      </c>
      <c r="K150">
        <v>0</v>
      </c>
      <c r="L150">
        <v>0</v>
      </c>
      <c r="M150">
        <v>0</v>
      </c>
      <c r="N150">
        <v>82</v>
      </c>
      <c r="O150">
        <v>574</v>
      </c>
      <c r="P150">
        <v>0</v>
      </c>
      <c r="Q150">
        <v>0</v>
      </c>
      <c r="S150" t="s">
        <v>327</v>
      </c>
      <c r="T150">
        <v>974</v>
      </c>
    </row>
    <row r="151" spans="1:20" x14ac:dyDescent="0.25">
      <c r="H151" t="s">
        <v>328</v>
      </c>
    </row>
    <row r="152" spans="1:20" x14ac:dyDescent="0.25">
      <c r="A152">
        <v>73</v>
      </c>
      <c r="B152">
        <v>3857</v>
      </c>
      <c r="C152" t="s">
        <v>329</v>
      </c>
      <c r="D152" t="s">
        <v>96</v>
      </c>
      <c r="E152" t="s">
        <v>27</v>
      </c>
      <c r="F152" t="s">
        <v>330</v>
      </c>
      <c r="G152" t="str">
        <f>"00188455"</f>
        <v>00188455</v>
      </c>
      <c r="H152">
        <v>1</v>
      </c>
      <c r="I152">
        <v>100</v>
      </c>
      <c r="J152">
        <v>300</v>
      </c>
      <c r="K152">
        <v>0</v>
      </c>
      <c r="L152">
        <v>3</v>
      </c>
      <c r="M152">
        <v>150</v>
      </c>
      <c r="N152">
        <v>60</v>
      </c>
      <c r="O152">
        <v>420</v>
      </c>
      <c r="P152">
        <v>0</v>
      </c>
      <c r="Q152">
        <v>0</v>
      </c>
      <c r="S152" t="s">
        <v>331</v>
      </c>
      <c r="T152">
        <v>970</v>
      </c>
    </row>
    <row r="153" spans="1:20" x14ac:dyDescent="0.25">
      <c r="H153">
        <v>509</v>
      </c>
    </row>
    <row r="154" spans="1:20" x14ac:dyDescent="0.25">
      <c r="A154">
        <v>74</v>
      </c>
      <c r="B154">
        <v>3449</v>
      </c>
      <c r="C154" t="s">
        <v>332</v>
      </c>
      <c r="D154" t="s">
        <v>144</v>
      </c>
      <c r="E154" t="s">
        <v>43</v>
      </c>
      <c r="F154" t="s">
        <v>333</v>
      </c>
      <c r="G154" t="str">
        <f>"00198257"</f>
        <v>00198257</v>
      </c>
      <c r="H154">
        <v>1</v>
      </c>
      <c r="I154">
        <v>100</v>
      </c>
      <c r="J154">
        <v>0</v>
      </c>
      <c r="K154">
        <v>0</v>
      </c>
      <c r="L154">
        <v>4</v>
      </c>
      <c r="M154">
        <v>200</v>
      </c>
      <c r="N154">
        <v>84</v>
      </c>
      <c r="O154">
        <v>588</v>
      </c>
      <c r="P154">
        <v>75</v>
      </c>
      <c r="Q154">
        <v>0</v>
      </c>
      <c r="S154" t="s">
        <v>115</v>
      </c>
      <c r="T154">
        <v>963</v>
      </c>
    </row>
    <row r="155" spans="1:20" x14ac:dyDescent="0.25">
      <c r="H155" t="s">
        <v>79</v>
      </c>
    </row>
    <row r="156" spans="1:20" x14ac:dyDescent="0.25">
      <c r="A156">
        <v>75</v>
      </c>
      <c r="B156">
        <v>768</v>
      </c>
      <c r="C156" t="s">
        <v>334</v>
      </c>
      <c r="D156" t="s">
        <v>335</v>
      </c>
      <c r="E156" t="s">
        <v>181</v>
      </c>
      <c r="F156" t="s">
        <v>336</v>
      </c>
      <c r="G156" t="str">
        <f>"00200412"</f>
        <v>00200412</v>
      </c>
      <c r="H156">
        <v>4</v>
      </c>
      <c r="I156">
        <v>600</v>
      </c>
      <c r="J156">
        <v>300</v>
      </c>
      <c r="K156">
        <v>0</v>
      </c>
      <c r="L156">
        <v>0</v>
      </c>
      <c r="M156">
        <v>0</v>
      </c>
      <c r="N156">
        <v>8</v>
      </c>
      <c r="O156">
        <v>56</v>
      </c>
      <c r="P156">
        <v>0</v>
      </c>
      <c r="Q156">
        <v>0</v>
      </c>
      <c r="S156" t="s">
        <v>337</v>
      </c>
      <c r="T156">
        <v>956</v>
      </c>
    </row>
    <row r="157" spans="1:20" x14ac:dyDescent="0.25">
      <c r="H157">
        <v>508</v>
      </c>
    </row>
    <row r="158" spans="1:20" x14ac:dyDescent="0.25">
      <c r="A158">
        <v>76</v>
      </c>
      <c r="B158">
        <v>3898</v>
      </c>
      <c r="C158" t="s">
        <v>338</v>
      </c>
      <c r="D158" t="s">
        <v>53</v>
      </c>
      <c r="E158" t="s">
        <v>339</v>
      </c>
      <c r="F158" t="s">
        <v>340</v>
      </c>
      <c r="G158" t="str">
        <f>"00102291"</f>
        <v>00102291</v>
      </c>
      <c r="H158">
        <v>2</v>
      </c>
      <c r="I158">
        <v>200</v>
      </c>
      <c r="J158">
        <v>300</v>
      </c>
      <c r="K158">
        <v>0</v>
      </c>
      <c r="L158">
        <v>7</v>
      </c>
      <c r="M158">
        <v>350</v>
      </c>
      <c r="N158">
        <v>14</v>
      </c>
      <c r="O158">
        <v>98</v>
      </c>
      <c r="P158">
        <v>0</v>
      </c>
      <c r="Q158">
        <v>0</v>
      </c>
      <c r="S158" t="s">
        <v>341</v>
      </c>
      <c r="T158">
        <v>948</v>
      </c>
    </row>
    <row r="159" spans="1:20" x14ac:dyDescent="0.25">
      <c r="H159">
        <v>508</v>
      </c>
    </row>
    <row r="160" spans="1:20" x14ac:dyDescent="0.25">
      <c r="A160">
        <v>77</v>
      </c>
      <c r="B160">
        <v>4075</v>
      </c>
      <c r="C160" t="s">
        <v>342</v>
      </c>
      <c r="D160" t="s">
        <v>343</v>
      </c>
      <c r="E160" t="s">
        <v>15</v>
      </c>
      <c r="F160" t="s">
        <v>344</v>
      </c>
      <c r="G160" t="str">
        <f>"201511007122"</f>
        <v>201511007122</v>
      </c>
      <c r="H160">
        <v>0</v>
      </c>
      <c r="I160">
        <v>0</v>
      </c>
      <c r="J160">
        <v>300</v>
      </c>
      <c r="K160">
        <v>0</v>
      </c>
      <c r="L160">
        <v>1</v>
      </c>
      <c r="M160">
        <v>50</v>
      </c>
      <c r="N160">
        <v>84</v>
      </c>
      <c r="O160">
        <v>588</v>
      </c>
      <c r="P160">
        <v>0</v>
      </c>
      <c r="Q160">
        <v>0</v>
      </c>
      <c r="S160" t="s">
        <v>345</v>
      </c>
      <c r="T160">
        <v>938</v>
      </c>
    </row>
    <row r="161" spans="1:20" x14ac:dyDescent="0.25">
      <c r="H161" t="s">
        <v>346</v>
      </c>
    </row>
    <row r="162" spans="1:20" x14ac:dyDescent="0.25">
      <c r="A162">
        <v>78</v>
      </c>
      <c r="B162">
        <v>3161</v>
      </c>
      <c r="C162" t="s">
        <v>347</v>
      </c>
      <c r="D162" t="s">
        <v>348</v>
      </c>
      <c r="E162" t="s">
        <v>144</v>
      </c>
      <c r="F162" t="s">
        <v>349</v>
      </c>
      <c r="G162" t="str">
        <f>"00189280"</f>
        <v>00189280</v>
      </c>
      <c r="H162">
        <v>0</v>
      </c>
      <c r="I162">
        <v>0</v>
      </c>
      <c r="J162">
        <v>300</v>
      </c>
      <c r="K162">
        <v>0</v>
      </c>
      <c r="L162">
        <v>1</v>
      </c>
      <c r="M162">
        <v>50</v>
      </c>
      <c r="N162">
        <v>84</v>
      </c>
      <c r="O162">
        <v>588</v>
      </c>
      <c r="P162">
        <v>0</v>
      </c>
      <c r="Q162">
        <v>0</v>
      </c>
      <c r="S162" t="s">
        <v>350</v>
      </c>
      <c r="T162">
        <v>938</v>
      </c>
    </row>
    <row r="163" spans="1:20" x14ac:dyDescent="0.25">
      <c r="H163" t="s">
        <v>351</v>
      </c>
    </row>
    <row r="164" spans="1:20" x14ac:dyDescent="0.25">
      <c r="A164">
        <v>79</v>
      </c>
      <c r="B164">
        <v>571</v>
      </c>
      <c r="C164" t="s">
        <v>352</v>
      </c>
      <c r="D164" t="s">
        <v>307</v>
      </c>
      <c r="E164" t="s">
        <v>48</v>
      </c>
      <c r="F164" t="s">
        <v>353</v>
      </c>
      <c r="G164" t="str">
        <f>"00091774"</f>
        <v>00091774</v>
      </c>
      <c r="H164">
        <v>0</v>
      </c>
      <c r="I164">
        <v>0</v>
      </c>
      <c r="J164">
        <v>0</v>
      </c>
      <c r="K164">
        <v>200</v>
      </c>
      <c r="L164">
        <v>3</v>
      </c>
      <c r="M164">
        <v>150</v>
      </c>
      <c r="N164">
        <v>84</v>
      </c>
      <c r="O164">
        <v>588</v>
      </c>
      <c r="P164">
        <v>0</v>
      </c>
      <c r="Q164">
        <v>0</v>
      </c>
      <c r="S164" t="s">
        <v>354</v>
      </c>
      <c r="T164">
        <v>938</v>
      </c>
    </row>
    <row r="165" spans="1:20" x14ac:dyDescent="0.25">
      <c r="H165">
        <v>509</v>
      </c>
    </row>
    <row r="166" spans="1:20" x14ac:dyDescent="0.25">
      <c r="A166">
        <v>80</v>
      </c>
      <c r="B166">
        <v>1403</v>
      </c>
      <c r="C166" t="s">
        <v>355</v>
      </c>
      <c r="D166" t="s">
        <v>317</v>
      </c>
      <c r="E166" t="s">
        <v>33</v>
      </c>
      <c r="F166" t="s">
        <v>356</v>
      </c>
      <c r="G166" t="str">
        <f>"00188315"</f>
        <v>00188315</v>
      </c>
      <c r="H166">
        <v>2</v>
      </c>
      <c r="I166">
        <v>200</v>
      </c>
      <c r="J166">
        <v>0</v>
      </c>
      <c r="K166">
        <v>0</v>
      </c>
      <c r="L166">
        <v>3</v>
      </c>
      <c r="M166">
        <v>150</v>
      </c>
      <c r="N166">
        <v>84</v>
      </c>
      <c r="O166">
        <v>588</v>
      </c>
      <c r="P166">
        <v>0</v>
      </c>
      <c r="Q166">
        <v>0</v>
      </c>
      <c r="S166" t="s">
        <v>357</v>
      </c>
      <c r="T166">
        <v>938</v>
      </c>
    </row>
    <row r="167" spans="1:20" x14ac:dyDescent="0.25">
      <c r="H167">
        <v>508</v>
      </c>
    </row>
    <row r="168" spans="1:20" x14ac:dyDescent="0.25">
      <c r="A168">
        <v>81</v>
      </c>
      <c r="B168">
        <v>1096</v>
      </c>
      <c r="C168" t="s">
        <v>358</v>
      </c>
      <c r="D168" t="s">
        <v>101</v>
      </c>
      <c r="E168" t="s">
        <v>15</v>
      </c>
      <c r="F168" t="s">
        <v>359</v>
      </c>
      <c r="G168" t="str">
        <f>"00201919"</f>
        <v>00201919</v>
      </c>
      <c r="H168">
        <v>2</v>
      </c>
      <c r="I168">
        <v>200</v>
      </c>
      <c r="J168">
        <v>0</v>
      </c>
      <c r="K168">
        <v>0</v>
      </c>
      <c r="L168">
        <v>3</v>
      </c>
      <c r="M168">
        <v>150</v>
      </c>
      <c r="N168">
        <v>84</v>
      </c>
      <c r="O168">
        <v>588</v>
      </c>
      <c r="P168">
        <v>0</v>
      </c>
      <c r="Q168">
        <v>0</v>
      </c>
      <c r="S168" t="s">
        <v>29</v>
      </c>
      <c r="T168">
        <v>938</v>
      </c>
    </row>
    <row r="169" spans="1:20" x14ac:dyDescent="0.25">
      <c r="H169" t="s">
        <v>360</v>
      </c>
    </row>
    <row r="170" spans="1:20" x14ac:dyDescent="0.25">
      <c r="A170">
        <v>82</v>
      </c>
      <c r="B170">
        <v>1254</v>
      </c>
      <c r="C170" t="s">
        <v>361</v>
      </c>
      <c r="D170" t="s">
        <v>362</v>
      </c>
      <c r="E170" t="s">
        <v>176</v>
      </c>
      <c r="F170" t="s">
        <v>363</v>
      </c>
      <c r="G170" t="str">
        <f>"00176613"</f>
        <v>00176613</v>
      </c>
      <c r="H170">
        <v>1</v>
      </c>
      <c r="I170">
        <v>100</v>
      </c>
      <c r="J170">
        <v>0</v>
      </c>
      <c r="K170">
        <v>0</v>
      </c>
      <c r="L170">
        <v>5</v>
      </c>
      <c r="M170">
        <v>250</v>
      </c>
      <c r="N170">
        <v>84</v>
      </c>
      <c r="O170">
        <v>588</v>
      </c>
      <c r="P170">
        <v>0</v>
      </c>
      <c r="Q170">
        <v>0</v>
      </c>
      <c r="S170" t="s">
        <v>364</v>
      </c>
      <c r="T170">
        <v>938</v>
      </c>
    </row>
    <row r="171" spans="1:20" x14ac:dyDescent="0.25">
      <c r="H171" t="s">
        <v>365</v>
      </c>
    </row>
    <row r="172" spans="1:20" x14ac:dyDescent="0.25">
      <c r="A172">
        <v>83</v>
      </c>
      <c r="B172">
        <v>3126</v>
      </c>
      <c r="C172" t="s">
        <v>366</v>
      </c>
      <c r="D172" t="s">
        <v>33</v>
      </c>
      <c r="E172" t="s">
        <v>318</v>
      </c>
      <c r="F172" t="s">
        <v>367</v>
      </c>
      <c r="G172" t="str">
        <f>"00036213"</f>
        <v>00036213</v>
      </c>
      <c r="H172">
        <v>0</v>
      </c>
      <c r="I172">
        <v>0</v>
      </c>
      <c r="J172">
        <v>0</v>
      </c>
      <c r="K172">
        <v>0</v>
      </c>
      <c r="L172">
        <v>7</v>
      </c>
      <c r="M172">
        <v>350</v>
      </c>
      <c r="N172">
        <v>84</v>
      </c>
      <c r="O172">
        <v>588</v>
      </c>
      <c r="P172">
        <v>0</v>
      </c>
      <c r="Q172">
        <v>0</v>
      </c>
      <c r="S172" t="s">
        <v>345</v>
      </c>
      <c r="T172">
        <v>938</v>
      </c>
    </row>
    <row r="173" spans="1:20" x14ac:dyDescent="0.25">
      <c r="H173" t="s">
        <v>368</v>
      </c>
    </row>
    <row r="174" spans="1:20" x14ac:dyDescent="0.25">
      <c r="A174">
        <v>84</v>
      </c>
      <c r="B174">
        <v>2088</v>
      </c>
      <c r="C174" t="s">
        <v>369</v>
      </c>
      <c r="D174" t="s">
        <v>325</v>
      </c>
      <c r="E174" t="s">
        <v>186</v>
      </c>
      <c r="F174" t="s">
        <v>370</v>
      </c>
      <c r="G174" t="str">
        <f>"00047894"</f>
        <v>00047894</v>
      </c>
      <c r="H174">
        <v>0</v>
      </c>
      <c r="I174">
        <v>0</v>
      </c>
      <c r="J174">
        <v>300</v>
      </c>
      <c r="K174">
        <v>200</v>
      </c>
      <c r="L174">
        <v>8</v>
      </c>
      <c r="M174">
        <v>400</v>
      </c>
      <c r="N174">
        <v>5</v>
      </c>
      <c r="O174">
        <v>35</v>
      </c>
      <c r="P174">
        <v>0</v>
      </c>
      <c r="Q174">
        <v>0</v>
      </c>
      <c r="S174">
        <v>8</v>
      </c>
      <c r="T174">
        <v>935</v>
      </c>
    </row>
    <row r="175" spans="1:20" x14ac:dyDescent="0.25">
      <c r="H175">
        <v>508</v>
      </c>
    </row>
    <row r="176" spans="1:20" x14ac:dyDescent="0.25">
      <c r="A176">
        <v>85</v>
      </c>
      <c r="B176">
        <v>3394</v>
      </c>
      <c r="C176" t="s">
        <v>371</v>
      </c>
      <c r="D176" t="s">
        <v>96</v>
      </c>
      <c r="E176" t="s">
        <v>43</v>
      </c>
      <c r="F176" t="s">
        <v>372</v>
      </c>
      <c r="G176" t="str">
        <f>"201511023163"</f>
        <v>201511023163</v>
      </c>
      <c r="H176">
        <v>2</v>
      </c>
      <c r="I176">
        <v>200</v>
      </c>
      <c r="J176">
        <v>0</v>
      </c>
      <c r="K176">
        <v>0</v>
      </c>
      <c r="L176">
        <v>6</v>
      </c>
      <c r="M176">
        <v>300</v>
      </c>
      <c r="N176">
        <v>60</v>
      </c>
      <c r="O176">
        <v>420</v>
      </c>
      <c r="P176">
        <v>0</v>
      </c>
      <c r="Q176">
        <v>0</v>
      </c>
      <c r="S176" t="s">
        <v>127</v>
      </c>
      <c r="T176">
        <v>920</v>
      </c>
    </row>
    <row r="177" spans="1:20" x14ac:dyDescent="0.25">
      <c r="H177" t="s">
        <v>373</v>
      </c>
    </row>
    <row r="178" spans="1:20" x14ac:dyDescent="0.25">
      <c r="A178">
        <v>86</v>
      </c>
      <c r="B178">
        <v>382</v>
      </c>
      <c r="C178" t="s">
        <v>374</v>
      </c>
      <c r="D178" t="s">
        <v>375</v>
      </c>
      <c r="E178" t="s">
        <v>27</v>
      </c>
      <c r="F178" t="s">
        <v>376</v>
      </c>
      <c r="G178" t="str">
        <f>"201511008757"</f>
        <v>201511008757</v>
      </c>
      <c r="H178">
        <v>3</v>
      </c>
      <c r="I178">
        <v>400</v>
      </c>
      <c r="J178">
        <v>0</v>
      </c>
      <c r="K178">
        <v>200</v>
      </c>
      <c r="L178">
        <v>0</v>
      </c>
      <c r="M178">
        <v>0</v>
      </c>
      <c r="N178">
        <v>45</v>
      </c>
      <c r="O178">
        <v>315</v>
      </c>
      <c r="P178">
        <v>0</v>
      </c>
      <c r="Q178">
        <v>0</v>
      </c>
      <c r="S178" t="s">
        <v>377</v>
      </c>
      <c r="T178">
        <v>915</v>
      </c>
    </row>
    <row r="179" spans="1:20" x14ac:dyDescent="0.25">
      <c r="H179" t="s">
        <v>191</v>
      </c>
    </row>
    <row r="180" spans="1:20" x14ac:dyDescent="0.25">
      <c r="A180">
        <v>87</v>
      </c>
      <c r="B180">
        <v>88</v>
      </c>
      <c r="C180" t="s">
        <v>378</v>
      </c>
      <c r="D180" t="s">
        <v>48</v>
      </c>
      <c r="E180" t="s">
        <v>379</v>
      </c>
      <c r="F180" t="s">
        <v>380</v>
      </c>
      <c r="G180" t="str">
        <f>"00186128"</f>
        <v>00186128</v>
      </c>
      <c r="H180">
        <v>3</v>
      </c>
      <c r="I180">
        <v>400</v>
      </c>
      <c r="J180">
        <v>0</v>
      </c>
      <c r="K180">
        <v>0</v>
      </c>
      <c r="L180">
        <v>0</v>
      </c>
      <c r="M180">
        <v>0</v>
      </c>
      <c r="N180">
        <v>73</v>
      </c>
      <c r="O180">
        <v>511</v>
      </c>
      <c r="P180">
        <v>0</v>
      </c>
      <c r="Q180">
        <v>0</v>
      </c>
      <c r="S180" t="s">
        <v>381</v>
      </c>
      <c r="T180">
        <v>911</v>
      </c>
    </row>
    <row r="181" spans="1:20" x14ac:dyDescent="0.25">
      <c r="H181" t="s">
        <v>382</v>
      </c>
    </row>
    <row r="182" spans="1:20" x14ac:dyDescent="0.25">
      <c r="A182">
        <v>88</v>
      </c>
      <c r="B182">
        <v>1871</v>
      </c>
      <c r="C182" t="s">
        <v>383</v>
      </c>
      <c r="D182" t="s">
        <v>53</v>
      </c>
      <c r="E182" t="s">
        <v>263</v>
      </c>
      <c r="F182" t="s">
        <v>384</v>
      </c>
      <c r="G182" t="str">
        <f>"00192101"</f>
        <v>00192101</v>
      </c>
      <c r="H182">
        <v>1</v>
      </c>
      <c r="I182">
        <v>100</v>
      </c>
      <c r="J182">
        <v>0</v>
      </c>
      <c r="K182">
        <v>0</v>
      </c>
      <c r="L182">
        <v>6</v>
      </c>
      <c r="M182">
        <v>300</v>
      </c>
      <c r="N182">
        <v>71</v>
      </c>
      <c r="O182">
        <v>497</v>
      </c>
      <c r="P182">
        <v>0</v>
      </c>
      <c r="Q182">
        <v>0</v>
      </c>
      <c r="S182" t="s">
        <v>385</v>
      </c>
      <c r="T182">
        <v>897</v>
      </c>
    </row>
    <row r="183" spans="1:20" x14ac:dyDescent="0.25">
      <c r="H183" t="s">
        <v>386</v>
      </c>
    </row>
    <row r="184" spans="1:20" x14ac:dyDescent="0.25">
      <c r="A184">
        <v>89</v>
      </c>
      <c r="B184">
        <v>998</v>
      </c>
      <c r="C184" t="s">
        <v>387</v>
      </c>
      <c r="D184" t="s">
        <v>362</v>
      </c>
      <c r="E184" t="s">
        <v>388</v>
      </c>
      <c r="F184" t="s">
        <v>389</v>
      </c>
      <c r="G184" t="str">
        <f>"00187991"</f>
        <v>00187991</v>
      </c>
      <c r="H184">
        <v>1</v>
      </c>
      <c r="I184">
        <v>100</v>
      </c>
      <c r="J184">
        <v>0</v>
      </c>
      <c r="K184">
        <v>200</v>
      </c>
      <c r="L184">
        <v>0</v>
      </c>
      <c r="M184">
        <v>0</v>
      </c>
      <c r="N184">
        <v>84</v>
      </c>
      <c r="O184">
        <v>588</v>
      </c>
      <c r="P184">
        <v>0</v>
      </c>
      <c r="Q184">
        <v>0</v>
      </c>
      <c r="S184" t="s">
        <v>390</v>
      </c>
      <c r="T184">
        <v>888</v>
      </c>
    </row>
    <row r="185" spans="1:20" x14ac:dyDescent="0.25">
      <c r="H185">
        <v>508</v>
      </c>
    </row>
    <row r="186" spans="1:20" x14ac:dyDescent="0.25">
      <c r="A186">
        <v>90</v>
      </c>
      <c r="B186">
        <v>167</v>
      </c>
      <c r="C186" t="s">
        <v>391</v>
      </c>
      <c r="D186" t="s">
        <v>283</v>
      </c>
      <c r="E186" t="s">
        <v>33</v>
      </c>
      <c r="F186" t="s">
        <v>392</v>
      </c>
      <c r="G186" t="str">
        <f>"00049259"</f>
        <v>00049259</v>
      </c>
      <c r="H186">
        <v>0</v>
      </c>
      <c r="I186">
        <v>0</v>
      </c>
      <c r="J186">
        <v>300</v>
      </c>
      <c r="K186">
        <v>0</v>
      </c>
      <c r="L186">
        <v>0</v>
      </c>
      <c r="M186">
        <v>0</v>
      </c>
      <c r="N186">
        <v>84</v>
      </c>
      <c r="O186">
        <v>588</v>
      </c>
      <c r="P186">
        <v>0</v>
      </c>
      <c r="Q186">
        <v>0</v>
      </c>
      <c r="S186" t="s">
        <v>393</v>
      </c>
      <c r="T186">
        <v>888</v>
      </c>
    </row>
    <row r="187" spans="1:20" x14ac:dyDescent="0.25">
      <c r="H187" t="s">
        <v>394</v>
      </c>
    </row>
    <row r="188" spans="1:20" x14ac:dyDescent="0.25">
      <c r="A188">
        <v>91</v>
      </c>
      <c r="B188">
        <v>2876</v>
      </c>
      <c r="C188" t="s">
        <v>395</v>
      </c>
      <c r="D188" t="s">
        <v>396</v>
      </c>
      <c r="E188" t="s">
        <v>91</v>
      </c>
      <c r="F188" t="s">
        <v>397</v>
      </c>
      <c r="G188" t="str">
        <f>"200801011197"</f>
        <v>200801011197</v>
      </c>
      <c r="H188">
        <v>0</v>
      </c>
      <c r="I188">
        <v>0</v>
      </c>
      <c r="J188">
        <v>300</v>
      </c>
      <c r="K188">
        <v>0</v>
      </c>
      <c r="L188">
        <v>0</v>
      </c>
      <c r="M188">
        <v>0</v>
      </c>
      <c r="N188">
        <v>84</v>
      </c>
      <c r="O188">
        <v>588</v>
      </c>
      <c r="P188">
        <v>0</v>
      </c>
      <c r="Q188">
        <v>0</v>
      </c>
      <c r="S188" t="s">
        <v>398</v>
      </c>
      <c r="T188">
        <v>888</v>
      </c>
    </row>
    <row r="189" spans="1:20" x14ac:dyDescent="0.25">
      <c r="H189" t="s">
        <v>399</v>
      </c>
    </row>
    <row r="190" spans="1:20" x14ac:dyDescent="0.25">
      <c r="A190">
        <v>92</v>
      </c>
      <c r="B190">
        <v>2769</v>
      </c>
      <c r="C190" t="s">
        <v>400</v>
      </c>
      <c r="D190" t="s">
        <v>33</v>
      </c>
      <c r="E190" t="s">
        <v>401</v>
      </c>
      <c r="F190" t="s">
        <v>402</v>
      </c>
      <c r="G190" t="str">
        <f>"201511010544"</f>
        <v>201511010544</v>
      </c>
      <c r="H190">
        <v>0</v>
      </c>
      <c r="I190">
        <v>0</v>
      </c>
      <c r="J190">
        <v>300</v>
      </c>
      <c r="K190">
        <v>0</v>
      </c>
      <c r="L190">
        <v>0</v>
      </c>
      <c r="M190">
        <v>0</v>
      </c>
      <c r="N190">
        <v>84</v>
      </c>
      <c r="O190">
        <v>588</v>
      </c>
      <c r="P190">
        <v>0</v>
      </c>
      <c r="Q190">
        <v>0</v>
      </c>
      <c r="S190" t="s">
        <v>137</v>
      </c>
      <c r="T190">
        <v>888</v>
      </c>
    </row>
    <row r="191" spans="1:20" x14ac:dyDescent="0.25">
      <c r="H191" t="s">
        <v>403</v>
      </c>
    </row>
    <row r="192" spans="1:20" x14ac:dyDescent="0.25">
      <c r="A192">
        <v>93</v>
      </c>
      <c r="B192">
        <v>107</v>
      </c>
      <c r="C192" t="s">
        <v>404</v>
      </c>
      <c r="D192" t="s">
        <v>405</v>
      </c>
      <c r="E192" t="s">
        <v>38</v>
      </c>
      <c r="F192" t="s">
        <v>406</v>
      </c>
      <c r="G192" t="str">
        <f>"00089368"</f>
        <v>00089368</v>
      </c>
      <c r="H192">
        <v>0</v>
      </c>
      <c r="I192">
        <v>0</v>
      </c>
      <c r="J192">
        <v>300</v>
      </c>
      <c r="K192">
        <v>0</v>
      </c>
      <c r="L192">
        <v>0</v>
      </c>
      <c r="M192">
        <v>0</v>
      </c>
      <c r="N192">
        <v>84</v>
      </c>
      <c r="O192">
        <v>588</v>
      </c>
      <c r="P192">
        <v>0</v>
      </c>
      <c r="Q192">
        <v>0</v>
      </c>
      <c r="S192" t="s">
        <v>407</v>
      </c>
      <c r="T192">
        <v>888</v>
      </c>
    </row>
    <row r="193" spans="1:20" x14ac:dyDescent="0.25">
      <c r="H193" t="s">
        <v>408</v>
      </c>
    </row>
    <row r="194" spans="1:20" x14ac:dyDescent="0.25">
      <c r="A194">
        <v>94</v>
      </c>
      <c r="B194">
        <v>4250</v>
      </c>
      <c r="C194" t="s">
        <v>409</v>
      </c>
      <c r="D194" t="s">
        <v>410</v>
      </c>
      <c r="E194" t="s">
        <v>411</v>
      </c>
      <c r="F194" t="s">
        <v>412</v>
      </c>
      <c r="G194" t="str">
        <f>"201511030555"</f>
        <v>201511030555</v>
      </c>
      <c r="H194">
        <v>1</v>
      </c>
      <c r="I194">
        <v>100</v>
      </c>
      <c r="J194">
        <v>0</v>
      </c>
      <c r="K194">
        <v>200</v>
      </c>
      <c r="L194">
        <v>0</v>
      </c>
      <c r="M194">
        <v>0</v>
      </c>
      <c r="N194">
        <v>84</v>
      </c>
      <c r="O194">
        <v>588</v>
      </c>
      <c r="P194">
        <v>0</v>
      </c>
      <c r="Q194">
        <v>0</v>
      </c>
      <c r="S194" t="s">
        <v>407</v>
      </c>
      <c r="T194">
        <v>888</v>
      </c>
    </row>
    <row r="195" spans="1:20" x14ac:dyDescent="0.25">
      <c r="H195" t="s">
        <v>413</v>
      </c>
    </row>
    <row r="196" spans="1:20" x14ac:dyDescent="0.25">
      <c r="A196">
        <v>95</v>
      </c>
      <c r="B196">
        <v>2200</v>
      </c>
      <c r="C196" t="s">
        <v>414</v>
      </c>
      <c r="D196" t="s">
        <v>165</v>
      </c>
      <c r="E196" t="s">
        <v>48</v>
      </c>
      <c r="F196" t="s">
        <v>415</v>
      </c>
      <c r="G196" t="str">
        <f>"00207251"</f>
        <v>00207251</v>
      </c>
      <c r="H196">
        <v>1</v>
      </c>
      <c r="I196">
        <v>100</v>
      </c>
      <c r="J196">
        <v>0</v>
      </c>
      <c r="K196">
        <v>200</v>
      </c>
      <c r="L196">
        <v>0</v>
      </c>
      <c r="M196">
        <v>0</v>
      </c>
      <c r="N196">
        <v>84</v>
      </c>
      <c r="O196">
        <v>588</v>
      </c>
      <c r="P196">
        <v>0</v>
      </c>
      <c r="Q196">
        <v>0</v>
      </c>
      <c r="S196" t="s">
        <v>416</v>
      </c>
      <c r="T196">
        <v>888</v>
      </c>
    </row>
    <row r="197" spans="1:20" x14ac:dyDescent="0.25">
      <c r="H197" t="s">
        <v>417</v>
      </c>
    </row>
    <row r="198" spans="1:20" x14ac:dyDescent="0.25">
      <c r="A198">
        <v>96</v>
      </c>
      <c r="B198">
        <v>1826</v>
      </c>
      <c r="C198" t="s">
        <v>418</v>
      </c>
      <c r="D198" t="s">
        <v>419</v>
      </c>
      <c r="E198" t="s">
        <v>27</v>
      </c>
      <c r="F198" t="s">
        <v>420</v>
      </c>
      <c r="G198" t="str">
        <f>"00199913"</f>
        <v>00199913</v>
      </c>
      <c r="H198">
        <v>0</v>
      </c>
      <c r="I198">
        <v>0</v>
      </c>
      <c r="J198">
        <v>300</v>
      </c>
      <c r="K198">
        <v>0</v>
      </c>
      <c r="L198">
        <v>0</v>
      </c>
      <c r="M198">
        <v>0</v>
      </c>
      <c r="N198">
        <v>84</v>
      </c>
      <c r="O198">
        <v>588</v>
      </c>
      <c r="P198">
        <v>0</v>
      </c>
      <c r="Q198">
        <v>0</v>
      </c>
      <c r="S198" t="s">
        <v>35</v>
      </c>
      <c r="T198">
        <v>888</v>
      </c>
    </row>
    <row r="199" spans="1:20" x14ac:dyDescent="0.25">
      <c r="H199" t="s">
        <v>421</v>
      </c>
    </row>
    <row r="200" spans="1:20" x14ac:dyDescent="0.25">
      <c r="A200">
        <v>97</v>
      </c>
      <c r="B200">
        <v>4318</v>
      </c>
      <c r="C200" t="s">
        <v>422</v>
      </c>
      <c r="D200" t="s">
        <v>86</v>
      </c>
      <c r="E200" t="s">
        <v>33</v>
      </c>
      <c r="F200" t="s">
        <v>423</v>
      </c>
      <c r="G200" t="str">
        <f>"00186730"</f>
        <v>00186730</v>
      </c>
      <c r="H200">
        <v>0</v>
      </c>
      <c r="I200">
        <v>0</v>
      </c>
      <c r="J200">
        <v>300</v>
      </c>
      <c r="K200">
        <v>0</v>
      </c>
      <c r="L200">
        <v>0</v>
      </c>
      <c r="M200">
        <v>0</v>
      </c>
      <c r="N200">
        <v>84</v>
      </c>
      <c r="O200">
        <v>588</v>
      </c>
      <c r="P200">
        <v>0</v>
      </c>
      <c r="Q200">
        <v>0</v>
      </c>
      <c r="S200" t="s">
        <v>40</v>
      </c>
      <c r="T200">
        <v>888</v>
      </c>
    </row>
    <row r="201" spans="1:20" x14ac:dyDescent="0.25">
      <c r="H201" t="s">
        <v>424</v>
      </c>
    </row>
    <row r="202" spans="1:20" x14ac:dyDescent="0.25">
      <c r="A202">
        <v>98</v>
      </c>
      <c r="B202">
        <v>901</v>
      </c>
      <c r="C202" t="s">
        <v>425</v>
      </c>
      <c r="D202" t="s">
        <v>426</v>
      </c>
      <c r="E202" t="s">
        <v>33</v>
      </c>
      <c r="F202" t="s">
        <v>427</v>
      </c>
      <c r="G202" t="str">
        <f>"00139605"</f>
        <v>00139605</v>
      </c>
      <c r="H202">
        <v>0</v>
      </c>
      <c r="I202">
        <v>0</v>
      </c>
      <c r="J202">
        <v>300</v>
      </c>
      <c r="K202">
        <v>0</v>
      </c>
      <c r="L202">
        <v>0</v>
      </c>
      <c r="M202">
        <v>0</v>
      </c>
      <c r="N202">
        <v>84</v>
      </c>
      <c r="O202">
        <v>588</v>
      </c>
      <c r="P202">
        <v>0</v>
      </c>
      <c r="Q202">
        <v>0</v>
      </c>
      <c r="S202" t="s">
        <v>40</v>
      </c>
      <c r="T202">
        <v>888</v>
      </c>
    </row>
    <row r="203" spans="1:20" x14ac:dyDescent="0.25">
      <c r="H203" t="s">
        <v>428</v>
      </c>
    </row>
    <row r="204" spans="1:20" x14ac:dyDescent="0.25">
      <c r="A204">
        <v>99</v>
      </c>
      <c r="B204">
        <v>2720</v>
      </c>
      <c r="C204" t="s">
        <v>429</v>
      </c>
      <c r="D204" t="s">
        <v>396</v>
      </c>
      <c r="E204" t="s">
        <v>91</v>
      </c>
      <c r="F204" t="s">
        <v>430</v>
      </c>
      <c r="G204" t="str">
        <f>"00202445"</f>
        <v>00202445</v>
      </c>
      <c r="H204">
        <v>2</v>
      </c>
      <c r="I204">
        <v>200</v>
      </c>
      <c r="J204">
        <v>0</v>
      </c>
      <c r="K204">
        <v>0</v>
      </c>
      <c r="L204">
        <v>2</v>
      </c>
      <c r="M204">
        <v>100</v>
      </c>
      <c r="N204">
        <v>84</v>
      </c>
      <c r="O204">
        <v>588</v>
      </c>
      <c r="P204">
        <v>0</v>
      </c>
      <c r="Q204">
        <v>0</v>
      </c>
      <c r="S204" t="s">
        <v>431</v>
      </c>
      <c r="T204">
        <v>888</v>
      </c>
    </row>
    <row r="205" spans="1:20" x14ac:dyDescent="0.25">
      <c r="H205" t="s">
        <v>432</v>
      </c>
    </row>
    <row r="206" spans="1:20" x14ac:dyDescent="0.25">
      <c r="A206">
        <v>100</v>
      </c>
      <c r="B206">
        <v>3218</v>
      </c>
      <c r="C206" t="s">
        <v>433</v>
      </c>
      <c r="D206" t="s">
        <v>434</v>
      </c>
      <c r="E206" t="s">
        <v>435</v>
      </c>
      <c r="F206" t="s">
        <v>436</v>
      </c>
      <c r="G206" t="str">
        <f>"00209218"</f>
        <v>00209218</v>
      </c>
      <c r="H206">
        <v>0</v>
      </c>
      <c r="I206">
        <v>0</v>
      </c>
      <c r="J206">
        <v>0</v>
      </c>
      <c r="K206">
        <v>200</v>
      </c>
      <c r="L206">
        <v>2</v>
      </c>
      <c r="M206">
        <v>100</v>
      </c>
      <c r="N206">
        <v>84</v>
      </c>
      <c r="O206">
        <v>588</v>
      </c>
      <c r="P206">
        <v>0</v>
      </c>
      <c r="Q206">
        <v>0</v>
      </c>
      <c r="S206" t="s">
        <v>437</v>
      </c>
      <c r="T206">
        <v>888</v>
      </c>
    </row>
    <row r="207" spans="1:20" x14ac:dyDescent="0.25">
      <c r="H207" t="s">
        <v>438</v>
      </c>
    </row>
    <row r="208" spans="1:20" x14ac:dyDescent="0.25">
      <c r="A208">
        <v>101</v>
      </c>
      <c r="B208">
        <v>730</v>
      </c>
      <c r="C208" t="s">
        <v>439</v>
      </c>
      <c r="D208" t="s">
        <v>410</v>
      </c>
      <c r="E208" t="s">
        <v>295</v>
      </c>
      <c r="F208" t="s">
        <v>440</v>
      </c>
      <c r="G208" t="str">
        <f>"201512005009"</f>
        <v>201512005009</v>
      </c>
      <c r="H208">
        <v>0</v>
      </c>
      <c r="I208">
        <v>0</v>
      </c>
      <c r="J208">
        <v>300</v>
      </c>
      <c r="K208">
        <v>0</v>
      </c>
      <c r="L208">
        <v>2</v>
      </c>
      <c r="M208">
        <v>100</v>
      </c>
      <c r="N208">
        <v>58</v>
      </c>
      <c r="O208">
        <v>406</v>
      </c>
      <c r="P208">
        <v>75</v>
      </c>
      <c r="Q208">
        <v>0</v>
      </c>
      <c r="S208" t="s">
        <v>441</v>
      </c>
      <c r="T208">
        <v>881</v>
      </c>
    </row>
    <row r="209" spans="1:20" x14ac:dyDescent="0.25">
      <c r="H209" t="s">
        <v>149</v>
      </c>
    </row>
    <row r="210" spans="1:20" x14ac:dyDescent="0.25">
      <c r="A210">
        <v>102</v>
      </c>
      <c r="B210">
        <v>4334</v>
      </c>
      <c r="C210" t="s">
        <v>442</v>
      </c>
      <c r="D210" t="s">
        <v>443</v>
      </c>
      <c r="E210" t="s">
        <v>444</v>
      </c>
      <c r="F210" t="s">
        <v>445</v>
      </c>
      <c r="G210" t="str">
        <f>"201411002516"</f>
        <v>201411002516</v>
      </c>
      <c r="H210">
        <v>2</v>
      </c>
      <c r="I210">
        <v>200</v>
      </c>
      <c r="J210">
        <v>0</v>
      </c>
      <c r="K210">
        <v>0</v>
      </c>
      <c r="L210">
        <v>7</v>
      </c>
      <c r="M210">
        <v>350</v>
      </c>
      <c r="N210">
        <v>47</v>
      </c>
      <c r="O210">
        <v>329</v>
      </c>
      <c r="P210">
        <v>0</v>
      </c>
      <c r="Q210">
        <v>0</v>
      </c>
      <c r="S210" t="s">
        <v>40</v>
      </c>
      <c r="T210">
        <v>879</v>
      </c>
    </row>
    <row r="211" spans="1:20" x14ac:dyDescent="0.25">
      <c r="H211" t="s">
        <v>446</v>
      </c>
    </row>
    <row r="212" spans="1:20" x14ac:dyDescent="0.25">
      <c r="A212">
        <v>103</v>
      </c>
      <c r="B212">
        <v>2310</v>
      </c>
      <c r="C212" t="s">
        <v>447</v>
      </c>
      <c r="D212" t="s">
        <v>96</v>
      </c>
      <c r="E212" t="s">
        <v>448</v>
      </c>
      <c r="F212" t="s">
        <v>449</v>
      </c>
      <c r="G212" t="str">
        <f>"201412007003"</f>
        <v>201412007003</v>
      </c>
      <c r="H212">
        <v>2</v>
      </c>
      <c r="I212">
        <v>200</v>
      </c>
      <c r="J212">
        <v>0</v>
      </c>
      <c r="K212">
        <v>200</v>
      </c>
      <c r="L212">
        <v>8</v>
      </c>
      <c r="M212">
        <v>400</v>
      </c>
      <c r="N212">
        <v>0</v>
      </c>
      <c r="O212">
        <v>0</v>
      </c>
      <c r="P212">
        <v>75</v>
      </c>
      <c r="Q212">
        <v>0</v>
      </c>
      <c r="S212" t="s">
        <v>123</v>
      </c>
      <c r="T212">
        <v>875</v>
      </c>
    </row>
    <row r="213" spans="1:20" x14ac:dyDescent="0.25">
      <c r="H213" t="s">
        <v>149</v>
      </c>
    </row>
    <row r="214" spans="1:20" x14ac:dyDescent="0.25">
      <c r="A214">
        <v>104</v>
      </c>
      <c r="B214">
        <v>3458</v>
      </c>
      <c r="C214" t="s">
        <v>450</v>
      </c>
      <c r="D214" t="s">
        <v>48</v>
      </c>
      <c r="E214" t="s">
        <v>451</v>
      </c>
      <c r="F214" t="s">
        <v>452</v>
      </c>
      <c r="G214" t="str">
        <f>"00189144"</f>
        <v>00189144</v>
      </c>
      <c r="H214">
        <v>0</v>
      </c>
      <c r="I214">
        <v>0</v>
      </c>
      <c r="J214">
        <v>0</v>
      </c>
      <c r="K214">
        <v>0</v>
      </c>
      <c r="L214">
        <v>8</v>
      </c>
      <c r="M214">
        <v>400</v>
      </c>
      <c r="N214">
        <v>67</v>
      </c>
      <c r="O214">
        <v>469</v>
      </c>
      <c r="P214">
        <v>0</v>
      </c>
      <c r="Q214">
        <v>0</v>
      </c>
      <c r="S214" t="s">
        <v>453</v>
      </c>
      <c r="T214">
        <v>869</v>
      </c>
    </row>
    <row r="215" spans="1:20" x14ac:dyDescent="0.25">
      <c r="H215">
        <v>509</v>
      </c>
    </row>
    <row r="216" spans="1:20" x14ac:dyDescent="0.25">
      <c r="A216">
        <v>105</v>
      </c>
      <c r="B216">
        <v>389</v>
      </c>
      <c r="C216" t="s">
        <v>454</v>
      </c>
      <c r="D216" t="s">
        <v>455</v>
      </c>
      <c r="E216" t="s">
        <v>456</v>
      </c>
      <c r="F216" t="s">
        <v>457</v>
      </c>
      <c r="G216" t="str">
        <f>"00044952"</f>
        <v>00044952</v>
      </c>
      <c r="H216">
        <v>1</v>
      </c>
      <c r="I216">
        <v>100</v>
      </c>
      <c r="J216">
        <v>0</v>
      </c>
      <c r="K216">
        <v>0</v>
      </c>
      <c r="L216">
        <v>3</v>
      </c>
      <c r="M216">
        <v>150</v>
      </c>
      <c r="N216">
        <v>76</v>
      </c>
      <c r="O216">
        <v>532</v>
      </c>
      <c r="P216">
        <v>75</v>
      </c>
      <c r="Q216">
        <v>0</v>
      </c>
      <c r="S216" t="s">
        <v>297</v>
      </c>
      <c r="T216">
        <v>857</v>
      </c>
    </row>
    <row r="217" spans="1:20" x14ac:dyDescent="0.25">
      <c r="H217" t="s">
        <v>458</v>
      </c>
    </row>
    <row r="218" spans="1:20" x14ac:dyDescent="0.25">
      <c r="A218">
        <v>106</v>
      </c>
      <c r="B218">
        <v>3477</v>
      </c>
      <c r="C218" t="s">
        <v>459</v>
      </c>
      <c r="D218" t="s">
        <v>460</v>
      </c>
      <c r="E218" t="s">
        <v>461</v>
      </c>
      <c r="F218" t="s">
        <v>462</v>
      </c>
      <c r="G218" t="str">
        <f>"00099289"</f>
        <v>00099289</v>
      </c>
      <c r="H218">
        <v>3</v>
      </c>
      <c r="I218">
        <v>400</v>
      </c>
      <c r="J218">
        <v>0</v>
      </c>
      <c r="K218">
        <v>200</v>
      </c>
      <c r="L218">
        <v>5</v>
      </c>
      <c r="M218">
        <v>250</v>
      </c>
      <c r="N218">
        <v>0</v>
      </c>
      <c r="O218">
        <v>0</v>
      </c>
      <c r="P218">
        <v>0</v>
      </c>
      <c r="Q218">
        <v>0</v>
      </c>
      <c r="S218" t="s">
        <v>463</v>
      </c>
      <c r="T218">
        <v>850</v>
      </c>
    </row>
    <row r="219" spans="1:20" x14ac:dyDescent="0.25">
      <c r="H219" t="s">
        <v>464</v>
      </c>
    </row>
    <row r="220" spans="1:20" x14ac:dyDescent="0.25">
      <c r="A220">
        <v>107</v>
      </c>
      <c r="B220">
        <v>4601</v>
      </c>
      <c r="C220" t="s">
        <v>465</v>
      </c>
      <c r="D220" t="s">
        <v>443</v>
      </c>
      <c r="E220" t="s">
        <v>87</v>
      </c>
      <c r="F220" t="s">
        <v>466</v>
      </c>
      <c r="G220" t="str">
        <f>"00190883"</f>
        <v>00190883</v>
      </c>
      <c r="H220">
        <v>1</v>
      </c>
      <c r="I220">
        <v>100</v>
      </c>
      <c r="J220">
        <v>0</v>
      </c>
      <c r="K220">
        <v>200</v>
      </c>
      <c r="L220">
        <v>6</v>
      </c>
      <c r="M220">
        <v>300</v>
      </c>
      <c r="N220">
        <v>35</v>
      </c>
      <c r="O220">
        <v>245</v>
      </c>
      <c r="P220">
        <v>0</v>
      </c>
      <c r="Q220">
        <v>0</v>
      </c>
      <c r="S220">
        <v>12</v>
      </c>
      <c r="T220">
        <v>845</v>
      </c>
    </row>
    <row r="221" spans="1:20" x14ac:dyDescent="0.25">
      <c r="H221" t="s">
        <v>467</v>
      </c>
    </row>
    <row r="222" spans="1:20" x14ac:dyDescent="0.25">
      <c r="A222">
        <v>108</v>
      </c>
      <c r="B222">
        <v>3745</v>
      </c>
      <c r="C222" t="s">
        <v>468</v>
      </c>
      <c r="D222" t="s">
        <v>48</v>
      </c>
      <c r="E222" t="s">
        <v>27</v>
      </c>
      <c r="F222" t="s">
        <v>469</v>
      </c>
      <c r="G222" t="str">
        <f>"201408000002"</f>
        <v>201408000002</v>
      </c>
      <c r="H222">
        <v>2</v>
      </c>
      <c r="I222">
        <v>200</v>
      </c>
      <c r="J222">
        <v>0</v>
      </c>
      <c r="K222">
        <v>0</v>
      </c>
      <c r="L222">
        <v>1</v>
      </c>
      <c r="M222">
        <v>50</v>
      </c>
      <c r="N222">
        <v>84</v>
      </c>
      <c r="O222">
        <v>588</v>
      </c>
      <c r="P222">
        <v>0</v>
      </c>
      <c r="Q222">
        <v>0</v>
      </c>
      <c r="S222" t="s">
        <v>470</v>
      </c>
      <c r="T222">
        <v>838</v>
      </c>
    </row>
    <row r="223" spans="1:20" x14ac:dyDescent="0.25">
      <c r="H223">
        <v>509</v>
      </c>
    </row>
    <row r="224" spans="1:20" x14ac:dyDescent="0.25">
      <c r="A224">
        <v>109</v>
      </c>
      <c r="B224">
        <v>432</v>
      </c>
      <c r="C224" t="s">
        <v>471</v>
      </c>
      <c r="D224" t="s">
        <v>472</v>
      </c>
      <c r="E224" t="s">
        <v>375</v>
      </c>
      <c r="F224" t="s">
        <v>473</v>
      </c>
      <c r="G224" t="str">
        <f>"00195666"</f>
        <v>00195666</v>
      </c>
      <c r="H224">
        <v>2</v>
      </c>
      <c r="I224">
        <v>200</v>
      </c>
      <c r="J224">
        <v>0</v>
      </c>
      <c r="K224">
        <v>0</v>
      </c>
      <c r="L224">
        <v>1</v>
      </c>
      <c r="M224">
        <v>50</v>
      </c>
      <c r="N224">
        <v>84</v>
      </c>
      <c r="O224">
        <v>588</v>
      </c>
      <c r="P224">
        <v>0</v>
      </c>
      <c r="Q224">
        <v>0</v>
      </c>
      <c r="S224" t="s">
        <v>474</v>
      </c>
      <c r="T224">
        <v>838</v>
      </c>
    </row>
    <row r="225" spans="1:20" x14ac:dyDescent="0.25">
      <c r="H225">
        <v>508</v>
      </c>
    </row>
    <row r="226" spans="1:20" x14ac:dyDescent="0.25">
      <c r="A226">
        <v>110</v>
      </c>
      <c r="B226">
        <v>4542</v>
      </c>
      <c r="C226" t="s">
        <v>475</v>
      </c>
      <c r="D226" t="s">
        <v>68</v>
      </c>
      <c r="E226" t="s">
        <v>33</v>
      </c>
      <c r="F226" t="s">
        <v>476</v>
      </c>
      <c r="G226" t="str">
        <f>"00207775"</f>
        <v>00207775</v>
      </c>
      <c r="H226">
        <v>2</v>
      </c>
      <c r="I226">
        <v>200</v>
      </c>
      <c r="J226">
        <v>0</v>
      </c>
      <c r="K226">
        <v>0</v>
      </c>
      <c r="L226">
        <v>1</v>
      </c>
      <c r="M226">
        <v>50</v>
      </c>
      <c r="N226">
        <v>84</v>
      </c>
      <c r="O226">
        <v>588</v>
      </c>
      <c r="P226">
        <v>0</v>
      </c>
      <c r="Q226">
        <v>0</v>
      </c>
      <c r="S226" t="s">
        <v>477</v>
      </c>
      <c r="T226">
        <v>838</v>
      </c>
    </row>
    <row r="227" spans="1:20" x14ac:dyDescent="0.25">
      <c r="H227" t="s">
        <v>478</v>
      </c>
    </row>
    <row r="228" spans="1:20" x14ac:dyDescent="0.25">
      <c r="A228">
        <v>111</v>
      </c>
      <c r="B228">
        <v>3373</v>
      </c>
      <c r="C228" t="s">
        <v>479</v>
      </c>
      <c r="D228" t="s">
        <v>480</v>
      </c>
      <c r="E228" t="s">
        <v>43</v>
      </c>
      <c r="F228" t="s">
        <v>481</v>
      </c>
      <c r="G228" t="str">
        <f>"00016450"</f>
        <v>00016450</v>
      </c>
      <c r="H228">
        <v>0</v>
      </c>
      <c r="I228">
        <v>0</v>
      </c>
      <c r="J228">
        <v>0</v>
      </c>
      <c r="K228">
        <v>0</v>
      </c>
      <c r="L228">
        <v>5</v>
      </c>
      <c r="M228">
        <v>250</v>
      </c>
      <c r="N228">
        <v>84</v>
      </c>
      <c r="O228">
        <v>588</v>
      </c>
      <c r="P228">
        <v>0</v>
      </c>
      <c r="Q228">
        <v>0</v>
      </c>
      <c r="S228" t="s">
        <v>206</v>
      </c>
      <c r="T228">
        <v>838</v>
      </c>
    </row>
    <row r="229" spans="1:20" x14ac:dyDescent="0.25">
      <c r="H229">
        <v>509</v>
      </c>
    </row>
    <row r="230" spans="1:20" x14ac:dyDescent="0.25">
      <c r="A230">
        <v>112</v>
      </c>
      <c r="B230">
        <v>2611</v>
      </c>
      <c r="C230" t="s">
        <v>482</v>
      </c>
      <c r="D230" t="s">
        <v>53</v>
      </c>
      <c r="E230" t="s">
        <v>27</v>
      </c>
      <c r="F230" t="s">
        <v>483</v>
      </c>
      <c r="G230" t="str">
        <f>"201511004561"</f>
        <v>201511004561</v>
      </c>
      <c r="H230">
        <v>0</v>
      </c>
      <c r="I230">
        <v>0</v>
      </c>
      <c r="J230">
        <v>300</v>
      </c>
      <c r="K230">
        <v>0</v>
      </c>
      <c r="L230">
        <v>8</v>
      </c>
      <c r="M230">
        <v>400</v>
      </c>
      <c r="N230">
        <v>18</v>
      </c>
      <c r="O230">
        <v>126</v>
      </c>
      <c r="P230">
        <v>0</v>
      </c>
      <c r="Q230">
        <v>0</v>
      </c>
      <c r="S230" t="s">
        <v>297</v>
      </c>
      <c r="T230">
        <v>826</v>
      </c>
    </row>
    <row r="231" spans="1:20" x14ac:dyDescent="0.25">
      <c r="H231" t="s">
        <v>484</v>
      </c>
    </row>
    <row r="232" spans="1:20" x14ac:dyDescent="0.25">
      <c r="A232">
        <v>113</v>
      </c>
      <c r="B232">
        <v>1723</v>
      </c>
      <c r="C232" t="s">
        <v>485</v>
      </c>
      <c r="D232" t="s">
        <v>486</v>
      </c>
      <c r="E232" t="s">
        <v>487</v>
      </c>
      <c r="F232" t="s">
        <v>488</v>
      </c>
      <c r="G232" t="str">
        <f>"201507004563"</f>
        <v>201507004563</v>
      </c>
      <c r="H232">
        <v>3</v>
      </c>
      <c r="I232">
        <v>400</v>
      </c>
      <c r="J232">
        <v>300</v>
      </c>
      <c r="K232">
        <v>0</v>
      </c>
      <c r="L232">
        <v>2</v>
      </c>
      <c r="M232">
        <v>100</v>
      </c>
      <c r="N232">
        <v>0</v>
      </c>
      <c r="O232">
        <v>0</v>
      </c>
      <c r="P232">
        <v>0</v>
      </c>
      <c r="Q232">
        <v>0</v>
      </c>
      <c r="S232" t="s">
        <v>489</v>
      </c>
      <c r="T232">
        <v>800</v>
      </c>
    </row>
    <row r="233" spans="1:20" x14ac:dyDescent="0.25">
      <c r="H233" t="s">
        <v>490</v>
      </c>
    </row>
    <row r="234" spans="1:20" x14ac:dyDescent="0.25">
      <c r="A234">
        <v>114</v>
      </c>
      <c r="B234">
        <v>1438</v>
      </c>
      <c r="C234" t="s">
        <v>491</v>
      </c>
      <c r="D234" t="s">
        <v>492</v>
      </c>
      <c r="E234" t="s">
        <v>33</v>
      </c>
      <c r="F234" t="s">
        <v>493</v>
      </c>
      <c r="G234" t="str">
        <f>"00200164"</f>
        <v>00200164</v>
      </c>
      <c r="H234">
        <v>3</v>
      </c>
      <c r="I234">
        <v>400</v>
      </c>
      <c r="J234">
        <v>300</v>
      </c>
      <c r="K234">
        <v>0</v>
      </c>
      <c r="L234">
        <v>2</v>
      </c>
      <c r="M234">
        <v>100</v>
      </c>
      <c r="N234">
        <v>0</v>
      </c>
      <c r="O234">
        <v>0</v>
      </c>
      <c r="P234">
        <v>0</v>
      </c>
      <c r="Q234">
        <v>0</v>
      </c>
      <c r="S234" t="s">
        <v>494</v>
      </c>
      <c r="T234">
        <v>800</v>
      </c>
    </row>
    <row r="235" spans="1:20" x14ac:dyDescent="0.25">
      <c r="H235" t="s">
        <v>495</v>
      </c>
    </row>
    <row r="236" spans="1:20" x14ac:dyDescent="0.25">
      <c r="A236">
        <v>115</v>
      </c>
      <c r="B236">
        <v>3747</v>
      </c>
      <c r="C236" t="s">
        <v>496</v>
      </c>
      <c r="D236" t="s">
        <v>231</v>
      </c>
      <c r="E236" t="s">
        <v>497</v>
      </c>
      <c r="F236" t="s">
        <v>498</v>
      </c>
      <c r="G236" t="str">
        <f>"00046016"</f>
        <v>00046016</v>
      </c>
      <c r="H236">
        <v>1</v>
      </c>
      <c r="I236">
        <v>100</v>
      </c>
      <c r="J236">
        <v>300</v>
      </c>
      <c r="K236">
        <v>0</v>
      </c>
      <c r="L236">
        <v>8</v>
      </c>
      <c r="M236">
        <v>400</v>
      </c>
      <c r="N236">
        <v>0</v>
      </c>
      <c r="O236">
        <v>0</v>
      </c>
      <c r="P236">
        <v>0</v>
      </c>
      <c r="Q236">
        <v>0</v>
      </c>
      <c r="S236" t="s">
        <v>499</v>
      </c>
      <c r="T236">
        <v>800</v>
      </c>
    </row>
    <row r="237" spans="1:20" x14ac:dyDescent="0.25">
      <c r="H237" t="s">
        <v>500</v>
      </c>
    </row>
    <row r="238" spans="1:20" x14ac:dyDescent="0.25">
      <c r="A238">
        <v>116</v>
      </c>
      <c r="B238">
        <v>2644</v>
      </c>
      <c r="C238" t="s">
        <v>501</v>
      </c>
      <c r="D238" t="s">
        <v>47</v>
      </c>
      <c r="E238" t="s">
        <v>68</v>
      </c>
      <c r="F238" t="s">
        <v>502</v>
      </c>
      <c r="G238" t="str">
        <f>"201511005880"</f>
        <v>201511005880</v>
      </c>
      <c r="H238">
        <v>0</v>
      </c>
      <c r="I238">
        <v>0</v>
      </c>
      <c r="J238">
        <v>300</v>
      </c>
      <c r="K238">
        <v>0</v>
      </c>
      <c r="L238">
        <v>0</v>
      </c>
      <c r="M238">
        <v>0</v>
      </c>
      <c r="N238">
        <v>70</v>
      </c>
      <c r="O238">
        <v>490</v>
      </c>
      <c r="P238">
        <v>0</v>
      </c>
      <c r="Q238">
        <v>0</v>
      </c>
      <c r="S238">
        <v>8</v>
      </c>
      <c r="T238">
        <v>790</v>
      </c>
    </row>
    <row r="239" spans="1:20" x14ac:dyDescent="0.25">
      <c r="H239" t="s">
        <v>503</v>
      </c>
    </row>
    <row r="240" spans="1:20" x14ac:dyDescent="0.25">
      <c r="A240">
        <v>117</v>
      </c>
      <c r="B240">
        <v>1761</v>
      </c>
      <c r="C240" t="s">
        <v>504</v>
      </c>
      <c r="D240" t="s">
        <v>43</v>
      </c>
      <c r="E240" t="s">
        <v>48</v>
      </c>
      <c r="F240" t="s">
        <v>505</v>
      </c>
      <c r="G240" t="str">
        <f>"201511007469"</f>
        <v>201511007469</v>
      </c>
      <c r="H240">
        <v>2</v>
      </c>
      <c r="I240">
        <v>200</v>
      </c>
      <c r="J240">
        <v>0</v>
      </c>
      <c r="K240">
        <v>0</v>
      </c>
      <c r="L240">
        <v>0</v>
      </c>
      <c r="M240">
        <v>0</v>
      </c>
      <c r="N240">
        <v>84</v>
      </c>
      <c r="O240">
        <v>588</v>
      </c>
      <c r="P240">
        <v>0</v>
      </c>
      <c r="Q240">
        <v>0</v>
      </c>
      <c r="S240" t="s">
        <v>381</v>
      </c>
      <c r="T240">
        <v>788</v>
      </c>
    </row>
    <row r="241" spans="1:20" x14ac:dyDescent="0.25">
      <c r="H241" t="s">
        <v>506</v>
      </c>
    </row>
    <row r="242" spans="1:20" x14ac:dyDescent="0.25">
      <c r="A242">
        <v>118</v>
      </c>
      <c r="B242">
        <v>172</v>
      </c>
      <c r="C242" t="s">
        <v>507</v>
      </c>
      <c r="D242" t="s">
        <v>231</v>
      </c>
      <c r="E242" t="s">
        <v>48</v>
      </c>
      <c r="F242" t="s">
        <v>508</v>
      </c>
      <c r="G242" t="str">
        <f>"200811001721"</f>
        <v>200811001721</v>
      </c>
      <c r="H242">
        <v>0</v>
      </c>
      <c r="I242">
        <v>0</v>
      </c>
      <c r="J242">
        <v>0</v>
      </c>
      <c r="K242">
        <v>200</v>
      </c>
      <c r="L242">
        <v>0</v>
      </c>
      <c r="M242">
        <v>0</v>
      </c>
      <c r="N242">
        <v>84</v>
      </c>
      <c r="O242">
        <v>588</v>
      </c>
      <c r="P242">
        <v>0</v>
      </c>
      <c r="Q242">
        <v>0</v>
      </c>
      <c r="S242" t="s">
        <v>509</v>
      </c>
      <c r="T242">
        <v>788</v>
      </c>
    </row>
    <row r="243" spans="1:20" x14ac:dyDescent="0.25">
      <c r="H243">
        <v>508</v>
      </c>
    </row>
    <row r="244" spans="1:20" x14ac:dyDescent="0.25">
      <c r="A244">
        <v>119</v>
      </c>
      <c r="B244">
        <v>1056</v>
      </c>
      <c r="C244" t="s">
        <v>510</v>
      </c>
      <c r="D244" t="s">
        <v>263</v>
      </c>
      <c r="E244" t="s">
        <v>511</v>
      </c>
      <c r="F244" t="s">
        <v>512</v>
      </c>
      <c r="G244" t="str">
        <f>"00209199"</f>
        <v>00209199</v>
      </c>
      <c r="H244">
        <v>2</v>
      </c>
      <c r="I244">
        <v>200</v>
      </c>
      <c r="J244">
        <v>0</v>
      </c>
      <c r="K244">
        <v>0</v>
      </c>
      <c r="L244">
        <v>0</v>
      </c>
      <c r="M244">
        <v>0</v>
      </c>
      <c r="N244">
        <v>84</v>
      </c>
      <c r="O244">
        <v>588</v>
      </c>
      <c r="P244">
        <v>0</v>
      </c>
      <c r="Q244">
        <v>0</v>
      </c>
      <c r="S244">
        <v>15</v>
      </c>
      <c r="T244">
        <v>788</v>
      </c>
    </row>
    <row r="245" spans="1:20" x14ac:dyDescent="0.25">
      <c r="H245" t="s">
        <v>149</v>
      </c>
    </row>
    <row r="246" spans="1:20" x14ac:dyDescent="0.25">
      <c r="A246">
        <v>120</v>
      </c>
      <c r="B246">
        <v>1037</v>
      </c>
      <c r="C246" t="s">
        <v>513</v>
      </c>
      <c r="D246" t="s">
        <v>514</v>
      </c>
      <c r="E246" t="s">
        <v>87</v>
      </c>
      <c r="F246" t="s">
        <v>515</v>
      </c>
      <c r="G246" t="str">
        <f>"00190657"</f>
        <v>00190657</v>
      </c>
      <c r="H246">
        <v>2</v>
      </c>
      <c r="I246">
        <v>200</v>
      </c>
      <c r="J246">
        <v>0</v>
      </c>
      <c r="K246">
        <v>0</v>
      </c>
      <c r="L246">
        <v>0</v>
      </c>
      <c r="M246">
        <v>0</v>
      </c>
      <c r="N246">
        <v>84</v>
      </c>
      <c r="O246">
        <v>588</v>
      </c>
      <c r="P246">
        <v>0</v>
      </c>
      <c r="Q246">
        <v>0</v>
      </c>
      <c r="S246" t="s">
        <v>516</v>
      </c>
      <c r="T246">
        <v>788</v>
      </c>
    </row>
    <row r="247" spans="1:20" x14ac:dyDescent="0.25">
      <c r="H247">
        <v>508</v>
      </c>
    </row>
    <row r="248" spans="1:20" x14ac:dyDescent="0.25">
      <c r="A248">
        <v>121</v>
      </c>
      <c r="B248">
        <v>829</v>
      </c>
      <c r="C248" t="s">
        <v>517</v>
      </c>
      <c r="D248" t="s">
        <v>92</v>
      </c>
      <c r="E248" t="s">
        <v>33</v>
      </c>
      <c r="F248" t="s">
        <v>518</v>
      </c>
      <c r="G248" t="str">
        <f>"00144221"</f>
        <v>00144221</v>
      </c>
      <c r="H248">
        <v>2</v>
      </c>
      <c r="I248">
        <v>200</v>
      </c>
      <c r="J248">
        <v>0</v>
      </c>
      <c r="K248">
        <v>0</v>
      </c>
      <c r="L248">
        <v>0</v>
      </c>
      <c r="M248">
        <v>0</v>
      </c>
      <c r="N248">
        <v>84</v>
      </c>
      <c r="O248">
        <v>588</v>
      </c>
      <c r="P248">
        <v>0</v>
      </c>
      <c r="Q248">
        <v>0</v>
      </c>
      <c r="S248" t="s">
        <v>519</v>
      </c>
      <c r="T248">
        <v>788</v>
      </c>
    </row>
    <row r="249" spans="1:20" x14ac:dyDescent="0.25">
      <c r="H249">
        <v>508</v>
      </c>
    </row>
    <row r="250" spans="1:20" x14ac:dyDescent="0.25">
      <c r="A250">
        <v>122</v>
      </c>
      <c r="B250">
        <v>3004</v>
      </c>
      <c r="C250" t="s">
        <v>520</v>
      </c>
      <c r="D250" t="s">
        <v>272</v>
      </c>
      <c r="E250" t="s">
        <v>107</v>
      </c>
      <c r="F250" t="s">
        <v>521</v>
      </c>
      <c r="G250" t="str">
        <f>"201402009323"</f>
        <v>201402009323</v>
      </c>
      <c r="H250">
        <v>0</v>
      </c>
      <c r="I250">
        <v>0</v>
      </c>
      <c r="J250">
        <v>0</v>
      </c>
      <c r="K250">
        <v>200</v>
      </c>
      <c r="L250">
        <v>0</v>
      </c>
      <c r="M250">
        <v>0</v>
      </c>
      <c r="N250">
        <v>84</v>
      </c>
      <c r="O250">
        <v>588</v>
      </c>
      <c r="P250">
        <v>0</v>
      </c>
      <c r="Q250">
        <v>0</v>
      </c>
      <c r="S250" t="s">
        <v>522</v>
      </c>
      <c r="T250">
        <v>788</v>
      </c>
    </row>
    <row r="251" spans="1:20" x14ac:dyDescent="0.25">
      <c r="H251" t="s">
        <v>523</v>
      </c>
    </row>
    <row r="252" spans="1:20" x14ac:dyDescent="0.25">
      <c r="A252">
        <v>123</v>
      </c>
      <c r="B252">
        <v>2315</v>
      </c>
      <c r="C252" t="s">
        <v>524</v>
      </c>
      <c r="D252" t="s">
        <v>525</v>
      </c>
      <c r="E252" t="s">
        <v>43</v>
      </c>
      <c r="F252" t="s">
        <v>526</v>
      </c>
      <c r="G252" t="str">
        <f>"201502002452"</f>
        <v>201502002452</v>
      </c>
      <c r="H252">
        <v>2</v>
      </c>
      <c r="I252">
        <v>200</v>
      </c>
      <c r="J252">
        <v>0</v>
      </c>
      <c r="K252">
        <v>0</v>
      </c>
      <c r="L252">
        <v>0</v>
      </c>
      <c r="M252">
        <v>0</v>
      </c>
      <c r="N252">
        <v>84</v>
      </c>
      <c r="O252">
        <v>588</v>
      </c>
      <c r="P252">
        <v>0</v>
      </c>
      <c r="Q252">
        <v>0</v>
      </c>
      <c r="S252">
        <v>13</v>
      </c>
      <c r="T252">
        <v>788</v>
      </c>
    </row>
    <row r="253" spans="1:20" x14ac:dyDescent="0.25">
      <c r="H253" t="s">
        <v>527</v>
      </c>
    </row>
    <row r="254" spans="1:20" x14ac:dyDescent="0.25">
      <c r="A254">
        <v>124</v>
      </c>
      <c r="B254">
        <v>181</v>
      </c>
      <c r="C254" t="s">
        <v>487</v>
      </c>
      <c r="D254" t="s">
        <v>33</v>
      </c>
      <c r="E254" t="s">
        <v>38</v>
      </c>
      <c r="F254" t="s">
        <v>528</v>
      </c>
      <c r="G254" t="str">
        <f>"201412003999"</f>
        <v>201412003999</v>
      </c>
      <c r="H254">
        <v>2</v>
      </c>
      <c r="I254">
        <v>200</v>
      </c>
      <c r="J254">
        <v>0</v>
      </c>
      <c r="K254">
        <v>0</v>
      </c>
      <c r="L254">
        <v>0</v>
      </c>
      <c r="M254">
        <v>0</v>
      </c>
      <c r="N254">
        <v>84</v>
      </c>
      <c r="O254">
        <v>588</v>
      </c>
      <c r="P254">
        <v>0</v>
      </c>
      <c r="Q254">
        <v>0</v>
      </c>
      <c r="S254" t="s">
        <v>529</v>
      </c>
      <c r="T254">
        <v>788</v>
      </c>
    </row>
    <row r="255" spans="1:20" x14ac:dyDescent="0.25">
      <c r="H255" t="s">
        <v>530</v>
      </c>
    </row>
    <row r="256" spans="1:20" x14ac:dyDescent="0.25">
      <c r="A256">
        <v>125</v>
      </c>
      <c r="B256">
        <v>265</v>
      </c>
      <c r="C256" t="s">
        <v>531</v>
      </c>
      <c r="D256" t="s">
        <v>33</v>
      </c>
      <c r="E256" t="s">
        <v>144</v>
      </c>
      <c r="F256" t="s">
        <v>532</v>
      </c>
      <c r="G256" t="str">
        <f>"00201439"</f>
        <v>00201439</v>
      </c>
      <c r="H256">
        <v>2</v>
      </c>
      <c r="I256">
        <v>200</v>
      </c>
      <c r="J256">
        <v>0</v>
      </c>
      <c r="K256">
        <v>0</v>
      </c>
      <c r="L256">
        <v>0</v>
      </c>
      <c r="M256">
        <v>0</v>
      </c>
      <c r="N256">
        <v>84</v>
      </c>
      <c r="O256">
        <v>588</v>
      </c>
      <c r="P256">
        <v>0</v>
      </c>
      <c r="Q256">
        <v>0</v>
      </c>
      <c r="S256" t="s">
        <v>533</v>
      </c>
      <c r="T256">
        <v>788</v>
      </c>
    </row>
    <row r="257" spans="1:20" x14ac:dyDescent="0.25">
      <c r="H257" t="s">
        <v>534</v>
      </c>
    </row>
    <row r="258" spans="1:20" x14ac:dyDescent="0.25">
      <c r="A258">
        <v>126</v>
      </c>
      <c r="B258">
        <v>1973</v>
      </c>
      <c r="C258" t="s">
        <v>535</v>
      </c>
      <c r="D258" t="s">
        <v>27</v>
      </c>
      <c r="E258" t="s">
        <v>48</v>
      </c>
      <c r="F258" t="s">
        <v>536</v>
      </c>
      <c r="G258" t="str">
        <f>"201511042930"</f>
        <v>201511042930</v>
      </c>
      <c r="H258">
        <v>2</v>
      </c>
      <c r="I258">
        <v>200</v>
      </c>
      <c r="J258">
        <v>0</v>
      </c>
      <c r="K258">
        <v>0</v>
      </c>
      <c r="L258">
        <v>0</v>
      </c>
      <c r="M258">
        <v>0</v>
      </c>
      <c r="N258">
        <v>84</v>
      </c>
      <c r="O258">
        <v>588</v>
      </c>
      <c r="P258">
        <v>0</v>
      </c>
      <c r="Q258">
        <v>0</v>
      </c>
      <c r="S258" t="s">
        <v>537</v>
      </c>
      <c r="T258">
        <v>788</v>
      </c>
    </row>
    <row r="259" spans="1:20" x14ac:dyDescent="0.25">
      <c r="H259" t="s">
        <v>99</v>
      </c>
    </row>
    <row r="260" spans="1:20" x14ac:dyDescent="0.25">
      <c r="A260">
        <v>127</v>
      </c>
      <c r="B260">
        <v>2897</v>
      </c>
      <c r="C260" t="s">
        <v>538</v>
      </c>
      <c r="D260" t="s">
        <v>15</v>
      </c>
      <c r="E260" t="s">
        <v>283</v>
      </c>
      <c r="F260" t="s">
        <v>539</v>
      </c>
      <c r="G260" t="str">
        <f>"00195110"</f>
        <v>00195110</v>
      </c>
      <c r="H260">
        <v>2</v>
      </c>
      <c r="I260">
        <v>200</v>
      </c>
      <c r="J260">
        <v>0</v>
      </c>
      <c r="K260">
        <v>0</v>
      </c>
      <c r="L260">
        <v>0</v>
      </c>
      <c r="M260">
        <v>0</v>
      </c>
      <c r="N260">
        <v>84</v>
      </c>
      <c r="O260">
        <v>588</v>
      </c>
      <c r="P260">
        <v>0</v>
      </c>
      <c r="Q260">
        <v>0</v>
      </c>
      <c r="S260" t="s">
        <v>540</v>
      </c>
      <c r="T260">
        <v>788</v>
      </c>
    </row>
    <row r="261" spans="1:20" x14ac:dyDescent="0.25">
      <c r="H261" t="s">
        <v>541</v>
      </c>
    </row>
    <row r="262" spans="1:20" x14ac:dyDescent="0.25">
      <c r="A262">
        <v>128</v>
      </c>
      <c r="B262">
        <v>2222</v>
      </c>
      <c r="C262" t="s">
        <v>542</v>
      </c>
      <c r="D262" t="s">
        <v>38</v>
      </c>
      <c r="E262" t="s">
        <v>27</v>
      </c>
      <c r="F262" t="s">
        <v>543</v>
      </c>
      <c r="G262" t="str">
        <f>"201511020775"</f>
        <v>201511020775</v>
      </c>
      <c r="H262">
        <v>2</v>
      </c>
      <c r="I262">
        <v>200</v>
      </c>
      <c r="J262">
        <v>0</v>
      </c>
      <c r="K262">
        <v>0</v>
      </c>
      <c r="L262">
        <v>0</v>
      </c>
      <c r="M262">
        <v>0</v>
      </c>
      <c r="N262">
        <v>84</v>
      </c>
      <c r="O262">
        <v>588</v>
      </c>
      <c r="P262">
        <v>0</v>
      </c>
      <c r="Q262">
        <v>0</v>
      </c>
      <c r="S262" t="s">
        <v>544</v>
      </c>
      <c r="T262">
        <v>788</v>
      </c>
    </row>
    <row r="263" spans="1:20" x14ac:dyDescent="0.25">
      <c r="H263">
        <v>508</v>
      </c>
    </row>
    <row r="264" spans="1:20" x14ac:dyDescent="0.25">
      <c r="A264">
        <v>129</v>
      </c>
      <c r="B264">
        <v>1738</v>
      </c>
      <c r="C264" t="s">
        <v>545</v>
      </c>
      <c r="D264" t="s">
        <v>176</v>
      </c>
      <c r="E264" t="s">
        <v>546</v>
      </c>
      <c r="F264" t="s">
        <v>547</v>
      </c>
      <c r="G264" t="str">
        <f>"00184567"</f>
        <v>00184567</v>
      </c>
      <c r="H264">
        <v>2</v>
      </c>
      <c r="I264">
        <v>200</v>
      </c>
      <c r="J264">
        <v>0</v>
      </c>
      <c r="K264">
        <v>0</v>
      </c>
      <c r="L264">
        <v>0</v>
      </c>
      <c r="M264">
        <v>0</v>
      </c>
      <c r="N264">
        <v>84</v>
      </c>
      <c r="O264">
        <v>588</v>
      </c>
      <c r="P264">
        <v>0</v>
      </c>
      <c r="Q264">
        <v>0</v>
      </c>
      <c r="S264" t="s">
        <v>548</v>
      </c>
      <c r="T264">
        <v>788</v>
      </c>
    </row>
    <row r="265" spans="1:20" x14ac:dyDescent="0.25">
      <c r="H265" t="s">
        <v>549</v>
      </c>
    </row>
    <row r="266" spans="1:20" x14ac:dyDescent="0.25">
      <c r="A266">
        <v>130</v>
      </c>
      <c r="B266">
        <v>141</v>
      </c>
      <c r="C266" t="s">
        <v>550</v>
      </c>
      <c r="D266" t="s">
        <v>101</v>
      </c>
      <c r="E266" t="s">
        <v>411</v>
      </c>
      <c r="F266" t="s">
        <v>551</v>
      </c>
      <c r="G266" t="str">
        <f>"00206849"</f>
        <v>00206849</v>
      </c>
      <c r="H266">
        <v>2</v>
      </c>
      <c r="I266">
        <v>200</v>
      </c>
      <c r="J266">
        <v>0</v>
      </c>
      <c r="K266">
        <v>0</v>
      </c>
      <c r="L266">
        <v>0</v>
      </c>
      <c r="M266">
        <v>0</v>
      </c>
      <c r="N266">
        <v>84</v>
      </c>
      <c r="O266">
        <v>588</v>
      </c>
      <c r="P266">
        <v>0</v>
      </c>
      <c r="Q266">
        <v>0</v>
      </c>
      <c r="S266" t="s">
        <v>552</v>
      </c>
      <c r="T266">
        <v>788</v>
      </c>
    </row>
    <row r="267" spans="1:20" x14ac:dyDescent="0.25">
      <c r="H267" t="s">
        <v>553</v>
      </c>
    </row>
    <row r="268" spans="1:20" x14ac:dyDescent="0.25">
      <c r="A268">
        <v>131</v>
      </c>
      <c r="B268">
        <v>123</v>
      </c>
      <c r="C268" t="s">
        <v>554</v>
      </c>
      <c r="D268" t="s">
        <v>33</v>
      </c>
      <c r="E268" t="s">
        <v>48</v>
      </c>
      <c r="F268" t="s">
        <v>555</v>
      </c>
      <c r="G268" t="str">
        <f>"00206068"</f>
        <v>00206068</v>
      </c>
      <c r="H268">
        <v>2</v>
      </c>
      <c r="I268">
        <v>200</v>
      </c>
      <c r="J268">
        <v>0</v>
      </c>
      <c r="K268">
        <v>0</v>
      </c>
      <c r="L268">
        <v>0</v>
      </c>
      <c r="M268">
        <v>0</v>
      </c>
      <c r="N268">
        <v>84</v>
      </c>
      <c r="O268">
        <v>588</v>
      </c>
      <c r="P268">
        <v>0</v>
      </c>
      <c r="Q268">
        <v>0</v>
      </c>
      <c r="S268" t="s">
        <v>556</v>
      </c>
      <c r="T268">
        <v>788</v>
      </c>
    </row>
    <row r="269" spans="1:20" x14ac:dyDescent="0.25">
      <c r="H269" t="s">
        <v>557</v>
      </c>
    </row>
    <row r="270" spans="1:20" x14ac:dyDescent="0.25">
      <c r="A270">
        <v>132</v>
      </c>
      <c r="B270">
        <v>3405</v>
      </c>
      <c r="C270" t="s">
        <v>558</v>
      </c>
      <c r="D270" t="s">
        <v>312</v>
      </c>
      <c r="E270" t="s">
        <v>43</v>
      </c>
      <c r="F270" t="s">
        <v>559</v>
      </c>
      <c r="G270" t="str">
        <f>"00192090"</f>
        <v>00192090</v>
      </c>
      <c r="H270">
        <v>1</v>
      </c>
      <c r="I270">
        <v>100</v>
      </c>
      <c r="J270">
        <v>0</v>
      </c>
      <c r="K270">
        <v>0</v>
      </c>
      <c r="L270">
        <v>8</v>
      </c>
      <c r="M270">
        <v>400</v>
      </c>
      <c r="N270">
        <v>41</v>
      </c>
      <c r="O270">
        <v>287</v>
      </c>
      <c r="P270">
        <v>0</v>
      </c>
      <c r="Q270">
        <v>0</v>
      </c>
      <c r="S270">
        <v>13</v>
      </c>
      <c r="T270">
        <v>787</v>
      </c>
    </row>
    <row r="271" spans="1:20" x14ac:dyDescent="0.25">
      <c r="H271" t="s">
        <v>560</v>
      </c>
    </row>
    <row r="272" spans="1:20" x14ac:dyDescent="0.25">
      <c r="A272">
        <v>133</v>
      </c>
      <c r="B272">
        <v>262</v>
      </c>
      <c r="C272" t="s">
        <v>561</v>
      </c>
      <c r="D272" t="s">
        <v>562</v>
      </c>
      <c r="E272" t="s">
        <v>48</v>
      </c>
      <c r="F272" t="s">
        <v>563</v>
      </c>
      <c r="G272" t="str">
        <f>"00125466"</f>
        <v>00125466</v>
      </c>
      <c r="H272">
        <v>2</v>
      </c>
      <c r="I272">
        <v>200</v>
      </c>
      <c r="J272">
        <v>0</v>
      </c>
      <c r="K272">
        <v>0</v>
      </c>
      <c r="L272">
        <v>0</v>
      </c>
      <c r="M272">
        <v>0</v>
      </c>
      <c r="N272">
        <v>83</v>
      </c>
      <c r="O272">
        <v>581</v>
      </c>
      <c r="P272">
        <v>0</v>
      </c>
      <c r="Q272">
        <v>0</v>
      </c>
      <c r="S272">
        <v>15</v>
      </c>
      <c r="T272">
        <v>781</v>
      </c>
    </row>
    <row r="273" spans="1:20" x14ac:dyDescent="0.25">
      <c r="H273">
        <v>508</v>
      </c>
    </row>
    <row r="274" spans="1:20" x14ac:dyDescent="0.25">
      <c r="A274">
        <v>134</v>
      </c>
      <c r="B274">
        <v>1015</v>
      </c>
      <c r="C274" t="s">
        <v>564</v>
      </c>
      <c r="D274" t="s">
        <v>87</v>
      </c>
      <c r="E274" t="s">
        <v>86</v>
      </c>
      <c r="F274" t="s">
        <v>565</v>
      </c>
      <c r="G274" t="str">
        <f>"00195740"</f>
        <v>00195740</v>
      </c>
      <c r="H274">
        <v>3</v>
      </c>
      <c r="I274">
        <v>400</v>
      </c>
      <c r="J274">
        <v>300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75</v>
      </c>
      <c r="Q274">
        <v>0</v>
      </c>
      <c r="S274" t="s">
        <v>566</v>
      </c>
      <c r="T274">
        <v>775</v>
      </c>
    </row>
    <row r="275" spans="1:20" x14ac:dyDescent="0.25">
      <c r="H275">
        <v>509</v>
      </c>
    </row>
    <row r="276" spans="1:20" x14ac:dyDescent="0.25">
      <c r="A276">
        <v>135</v>
      </c>
      <c r="B276">
        <v>4261</v>
      </c>
      <c r="C276" t="s">
        <v>567</v>
      </c>
      <c r="D276" t="s">
        <v>38</v>
      </c>
      <c r="E276" t="s">
        <v>15</v>
      </c>
      <c r="F276" t="s">
        <v>568</v>
      </c>
      <c r="G276" t="str">
        <f>"201511009972"</f>
        <v>201511009972</v>
      </c>
      <c r="H276">
        <v>0</v>
      </c>
      <c r="I276">
        <v>0</v>
      </c>
      <c r="J276">
        <v>300</v>
      </c>
      <c r="K276">
        <v>0</v>
      </c>
      <c r="L276">
        <v>8</v>
      </c>
      <c r="M276">
        <v>400</v>
      </c>
      <c r="N276">
        <v>0</v>
      </c>
      <c r="O276">
        <v>0</v>
      </c>
      <c r="P276">
        <v>75</v>
      </c>
      <c r="Q276">
        <v>0</v>
      </c>
      <c r="S276" t="s">
        <v>569</v>
      </c>
      <c r="T276">
        <v>775</v>
      </c>
    </row>
    <row r="277" spans="1:20" x14ac:dyDescent="0.25">
      <c r="H277" t="s">
        <v>570</v>
      </c>
    </row>
    <row r="278" spans="1:20" x14ac:dyDescent="0.25">
      <c r="A278">
        <v>136</v>
      </c>
      <c r="B278">
        <v>3835</v>
      </c>
      <c r="C278" t="s">
        <v>571</v>
      </c>
      <c r="D278" t="s">
        <v>43</v>
      </c>
      <c r="E278" t="s">
        <v>33</v>
      </c>
      <c r="F278" t="s">
        <v>572</v>
      </c>
      <c r="G278" t="str">
        <f>"201511010316"</f>
        <v>201511010316</v>
      </c>
      <c r="H278">
        <v>0</v>
      </c>
      <c r="I278">
        <v>0</v>
      </c>
      <c r="J278">
        <v>300</v>
      </c>
      <c r="K278">
        <v>0</v>
      </c>
      <c r="L278">
        <v>8</v>
      </c>
      <c r="M278">
        <v>400</v>
      </c>
      <c r="N278">
        <v>0</v>
      </c>
      <c r="O278">
        <v>0</v>
      </c>
      <c r="P278">
        <v>75</v>
      </c>
      <c r="Q278">
        <v>0</v>
      </c>
      <c r="S278" t="s">
        <v>573</v>
      </c>
      <c r="T278">
        <v>775</v>
      </c>
    </row>
    <row r="279" spans="1:20" x14ac:dyDescent="0.25">
      <c r="H279" t="s">
        <v>574</v>
      </c>
    </row>
    <row r="280" spans="1:20" x14ac:dyDescent="0.25">
      <c r="A280">
        <v>137</v>
      </c>
      <c r="B280">
        <v>1877</v>
      </c>
      <c r="C280" t="s">
        <v>575</v>
      </c>
      <c r="D280" t="s">
        <v>194</v>
      </c>
      <c r="E280" t="s">
        <v>91</v>
      </c>
      <c r="F280" t="s">
        <v>576</v>
      </c>
      <c r="G280" t="str">
        <f>"201512004262"</f>
        <v>201512004262</v>
      </c>
      <c r="H280">
        <v>0</v>
      </c>
      <c r="I280">
        <v>0</v>
      </c>
      <c r="J280">
        <v>300</v>
      </c>
      <c r="K280">
        <v>0</v>
      </c>
      <c r="L280">
        <v>8</v>
      </c>
      <c r="M280">
        <v>400</v>
      </c>
      <c r="N280">
        <v>9</v>
      </c>
      <c r="O280">
        <v>63</v>
      </c>
      <c r="P280">
        <v>0</v>
      </c>
      <c r="Q280">
        <v>0</v>
      </c>
      <c r="S280" t="s">
        <v>577</v>
      </c>
      <c r="T280">
        <v>763</v>
      </c>
    </row>
    <row r="281" spans="1:20" x14ac:dyDescent="0.25">
      <c r="H281">
        <v>508</v>
      </c>
    </row>
    <row r="282" spans="1:20" x14ac:dyDescent="0.25">
      <c r="A282">
        <v>138</v>
      </c>
      <c r="B282">
        <v>2054</v>
      </c>
      <c r="C282" t="s">
        <v>27</v>
      </c>
      <c r="D282" t="s">
        <v>578</v>
      </c>
      <c r="E282" t="s">
        <v>579</v>
      </c>
      <c r="F282" t="s">
        <v>580</v>
      </c>
      <c r="G282" t="str">
        <f>"00103584"</f>
        <v>00103584</v>
      </c>
      <c r="H282">
        <v>1</v>
      </c>
      <c r="I282">
        <v>100</v>
      </c>
      <c r="J282">
        <v>0</v>
      </c>
      <c r="K282">
        <v>0</v>
      </c>
      <c r="L282">
        <v>5</v>
      </c>
      <c r="M282">
        <v>250</v>
      </c>
      <c r="N282">
        <v>59</v>
      </c>
      <c r="O282">
        <v>413</v>
      </c>
      <c r="P282">
        <v>0</v>
      </c>
      <c r="Q282">
        <v>0</v>
      </c>
      <c r="S282" t="s">
        <v>581</v>
      </c>
      <c r="T282">
        <v>763</v>
      </c>
    </row>
    <row r="283" spans="1:20" x14ac:dyDescent="0.25">
      <c r="H283">
        <v>508</v>
      </c>
    </row>
    <row r="284" spans="1:20" x14ac:dyDescent="0.25">
      <c r="A284">
        <v>139</v>
      </c>
      <c r="B284">
        <v>794</v>
      </c>
      <c r="C284" t="s">
        <v>582</v>
      </c>
      <c r="D284" t="s">
        <v>583</v>
      </c>
      <c r="E284" t="s">
        <v>272</v>
      </c>
      <c r="F284" t="s">
        <v>584</v>
      </c>
      <c r="G284" t="str">
        <f>"00139363"</f>
        <v>00139363</v>
      </c>
      <c r="H284">
        <v>2</v>
      </c>
      <c r="I284">
        <v>200</v>
      </c>
      <c r="J284">
        <v>0</v>
      </c>
      <c r="K284">
        <v>0</v>
      </c>
      <c r="L284">
        <v>2</v>
      </c>
      <c r="M284">
        <v>100</v>
      </c>
      <c r="N284">
        <v>64</v>
      </c>
      <c r="O284">
        <v>448</v>
      </c>
      <c r="P284">
        <v>0</v>
      </c>
      <c r="Q284">
        <v>0</v>
      </c>
      <c r="S284" t="s">
        <v>585</v>
      </c>
      <c r="T284">
        <v>748</v>
      </c>
    </row>
    <row r="285" spans="1:20" x14ac:dyDescent="0.25">
      <c r="H285" t="s">
        <v>191</v>
      </c>
    </row>
    <row r="286" spans="1:20" x14ac:dyDescent="0.25">
      <c r="A286">
        <v>140</v>
      </c>
      <c r="B286">
        <v>2734</v>
      </c>
      <c r="C286" t="s">
        <v>586</v>
      </c>
      <c r="D286" t="s">
        <v>33</v>
      </c>
      <c r="E286" t="s">
        <v>27</v>
      </c>
      <c r="F286" t="s">
        <v>587</v>
      </c>
      <c r="G286" t="str">
        <f>"00197614"</f>
        <v>00197614</v>
      </c>
      <c r="H286">
        <v>1</v>
      </c>
      <c r="I286">
        <v>100</v>
      </c>
      <c r="J286">
        <v>300</v>
      </c>
      <c r="K286">
        <v>200</v>
      </c>
      <c r="L286">
        <v>0</v>
      </c>
      <c r="M286">
        <v>0</v>
      </c>
      <c r="N286">
        <v>9</v>
      </c>
      <c r="O286">
        <v>63</v>
      </c>
      <c r="P286">
        <v>75</v>
      </c>
      <c r="Q286">
        <v>0</v>
      </c>
      <c r="S286" t="s">
        <v>40</v>
      </c>
      <c r="T286">
        <v>738</v>
      </c>
    </row>
    <row r="287" spans="1:20" x14ac:dyDescent="0.25">
      <c r="H287" t="s">
        <v>588</v>
      </c>
    </row>
    <row r="288" spans="1:20" x14ac:dyDescent="0.25">
      <c r="A288">
        <v>141</v>
      </c>
      <c r="B288">
        <v>1536</v>
      </c>
      <c r="C288" t="s">
        <v>589</v>
      </c>
      <c r="D288" t="s">
        <v>590</v>
      </c>
      <c r="E288" t="s">
        <v>591</v>
      </c>
      <c r="F288" t="s">
        <v>592</v>
      </c>
      <c r="G288" t="str">
        <f>"201601001273"</f>
        <v>201601001273</v>
      </c>
      <c r="H288">
        <v>1</v>
      </c>
      <c r="I288">
        <v>100</v>
      </c>
      <c r="J288">
        <v>0</v>
      </c>
      <c r="K288">
        <v>0</v>
      </c>
      <c r="L288">
        <v>1</v>
      </c>
      <c r="M288">
        <v>50</v>
      </c>
      <c r="N288">
        <v>84</v>
      </c>
      <c r="O288">
        <v>588</v>
      </c>
      <c r="P288">
        <v>0</v>
      </c>
      <c r="Q288">
        <v>0</v>
      </c>
      <c r="S288" t="s">
        <v>593</v>
      </c>
      <c r="T288">
        <v>738</v>
      </c>
    </row>
    <row r="289" spans="1:20" x14ac:dyDescent="0.25">
      <c r="H289" t="s">
        <v>594</v>
      </c>
    </row>
    <row r="290" spans="1:20" x14ac:dyDescent="0.25">
      <c r="A290">
        <v>142</v>
      </c>
      <c r="B290">
        <v>1233</v>
      </c>
      <c r="C290" t="s">
        <v>595</v>
      </c>
      <c r="D290" t="s">
        <v>362</v>
      </c>
      <c r="E290" t="s">
        <v>596</v>
      </c>
      <c r="F290" t="s">
        <v>597</v>
      </c>
      <c r="G290" t="str">
        <f>"00200442"</f>
        <v>00200442</v>
      </c>
      <c r="H290">
        <v>1</v>
      </c>
      <c r="I290">
        <v>100</v>
      </c>
      <c r="J290">
        <v>0</v>
      </c>
      <c r="K290">
        <v>0</v>
      </c>
      <c r="L290">
        <v>1</v>
      </c>
      <c r="M290">
        <v>50</v>
      </c>
      <c r="N290">
        <v>84</v>
      </c>
      <c r="O290">
        <v>588</v>
      </c>
      <c r="P290">
        <v>0</v>
      </c>
      <c r="Q290">
        <v>0</v>
      </c>
      <c r="S290" t="s">
        <v>598</v>
      </c>
      <c r="T290">
        <v>738</v>
      </c>
    </row>
    <row r="291" spans="1:20" x14ac:dyDescent="0.25">
      <c r="H291" t="s">
        <v>599</v>
      </c>
    </row>
    <row r="292" spans="1:20" x14ac:dyDescent="0.25">
      <c r="A292">
        <v>143</v>
      </c>
      <c r="B292">
        <v>331</v>
      </c>
      <c r="C292" t="s">
        <v>600</v>
      </c>
      <c r="D292" t="s">
        <v>91</v>
      </c>
      <c r="E292" t="s">
        <v>601</v>
      </c>
      <c r="F292" t="s">
        <v>602</v>
      </c>
      <c r="G292" t="str">
        <f>"00201087"</f>
        <v>00201087</v>
      </c>
      <c r="H292">
        <v>1</v>
      </c>
      <c r="I292">
        <v>100</v>
      </c>
      <c r="J292">
        <v>0</v>
      </c>
      <c r="K292">
        <v>0</v>
      </c>
      <c r="L292">
        <v>1</v>
      </c>
      <c r="M292">
        <v>50</v>
      </c>
      <c r="N292">
        <v>84</v>
      </c>
      <c r="O292">
        <v>588</v>
      </c>
      <c r="P292">
        <v>0</v>
      </c>
      <c r="Q292">
        <v>0</v>
      </c>
      <c r="S292" t="s">
        <v>603</v>
      </c>
      <c r="T292">
        <v>738</v>
      </c>
    </row>
    <row r="293" spans="1:20" x14ac:dyDescent="0.25">
      <c r="H293" t="s">
        <v>604</v>
      </c>
    </row>
    <row r="294" spans="1:20" x14ac:dyDescent="0.25">
      <c r="A294">
        <v>144</v>
      </c>
      <c r="B294">
        <v>3353</v>
      </c>
      <c r="C294" t="s">
        <v>504</v>
      </c>
      <c r="D294" t="s">
        <v>91</v>
      </c>
      <c r="E294" t="s">
        <v>181</v>
      </c>
      <c r="F294" t="s">
        <v>605</v>
      </c>
      <c r="G294" t="str">
        <f>"00192070"</f>
        <v>00192070</v>
      </c>
      <c r="H294">
        <v>1</v>
      </c>
      <c r="I294">
        <v>100</v>
      </c>
      <c r="J294">
        <v>0</v>
      </c>
      <c r="K294">
        <v>0</v>
      </c>
      <c r="L294">
        <v>1</v>
      </c>
      <c r="M294">
        <v>50</v>
      </c>
      <c r="N294">
        <v>84</v>
      </c>
      <c r="O294">
        <v>588</v>
      </c>
      <c r="P294">
        <v>0</v>
      </c>
      <c r="Q294">
        <v>0</v>
      </c>
      <c r="S294">
        <v>8</v>
      </c>
      <c r="T294">
        <v>738</v>
      </c>
    </row>
    <row r="295" spans="1:20" x14ac:dyDescent="0.25">
      <c r="H295" t="s">
        <v>79</v>
      </c>
    </row>
    <row r="296" spans="1:20" x14ac:dyDescent="0.25">
      <c r="A296">
        <v>145</v>
      </c>
      <c r="B296">
        <v>1726</v>
      </c>
      <c r="C296" t="s">
        <v>606</v>
      </c>
      <c r="D296" t="s">
        <v>607</v>
      </c>
      <c r="E296" t="s">
        <v>161</v>
      </c>
      <c r="F296" t="s">
        <v>608</v>
      </c>
      <c r="G296" t="str">
        <f>"00186893"</f>
        <v>00186893</v>
      </c>
      <c r="H296">
        <v>0</v>
      </c>
      <c r="I296">
        <v>0</v>
      </c>
      <c r="J296">
        <v>0</v>
      </c>
      <c r="K296">
        <v>0</v>
      </c>
      <c r="L296">
        <v>3</v>
      </c>
      <c r="M296">
        <v>150</v>
      </c>
      <c r="N296">
        <v>84</v>
      </c>
      <c r="O296">
        <v>588</v>
      </c>
      <c r="P296">
        <v>0</v>
      </c>
      <c r="Q296">
        <v>0</v>
      </c>
      <c r="S296" t="s">
        <v>609</v>
      </c>
      <c r="T296">
        <v>738</v>
      </c>
    </row>
    <row r="297" spans="1:20" x14ac:dyDescent="0.25">
      <c r="H297">
        <v>508</v>
      </c>
    </row>
    <row r="298" spans="1:20" x14ac:dyDescent="0.25">
      <c r="A298">
        <v>146</v>
      </c>
      <c r="B298">
        <v>947</v>
      </c>
      <c r="C298" t="s">
        <v>610</v>
      </c>
      <c r="D298" t="s">
        <v>611</v>
      </c>
      <c r="E298" t="s">
        <v>27</v>
      </c>
      <c r="F298" t="s">
        <v>612</v>
      </c>
      <c r="G298" t="str">
        <f>"00194599"</f>
        <v>00194599</v>
      </c>
      <c r="H298">
        <v>0</v>
      </c>
      <c r="I298">
        <v>0</v>
      </c>
      <c r="J298">
        <v>0</v>
      </c>
      <c r="K298">
        <v>0</v>
      </c>
      <c r="L298">
        <v>3</v>
      </c>
      <c r="M298">
        <v>150</v>
      </c>
      <c r="N298">
        <v>84</v>
      </c>
      <c r="O298">
        <v>588</v>
      </c>
      <c r="P298">
        <v>0</v>
      </c>
      <c r="Q298">
        <v>0</v>
      </c>
      <c r="S298" t="s">
        <v>613</v>
      </c>
      <c r="T298">
        <v>738</v>
      </c>
    </row>
    <row r="299" spans="1:20" x14ac:dyDescent="0.25">
      <c r="H299" t="s">
        <v>614</v>
      </c>
    </row>
    <row r="300" spans="1:20" x14ac:dyDescent="0.25">
      <c r="A300">
        <v>147</v>
      </c>
      <c r="B300">
        <v>2882</v>
      </c>
      <c r="C300" t="s">
        <v>615</v>
      </c>
      <c r="D300" t="s">
        <v>38</v>
      </c>
      <c r="E300" t="s">
        <v>27</v>
      </c>
      <c r="F300" t="s">
        <v>616</v>
      </c>
      <c r="G300" t="str">
        <f>"00053648"</f>
        <v>00053648</v>
      </c>
      <c r="H300">
        <v>0</v>
      </c>
      <c r="I300">
        <v>0</v>
      </c>
      <c r="J300">
        <v>0</v>
      </c>
      <c r="K300">
        <v>0</v>
      </c>
      <c r="L300">
        <v>3</v>
      </c>
      <c r="M300">
        <v>150</v>
      </c>
      <c r="N300">
        <v>84</v>
      </c>
      <c r="O300">
        <v>588</v>
      </c>
      <c r="P300">
        <v>0</v>
      </c>
      <c r="Q300">
        <v>0</v>
      </c>
      <c r="S300" t="s">
        <v>617</v>
      </c>
      <c r="T300">
        <v>738</v>
      </c>
    </row>
    <row r="301" spans="1:20" x14ac:dyDescent="0.25">
      <c r="H301" t="s">
        <v>618</v>
      </c>
    </row>
    <row r="302" spans="1:20" x14ac:dyDescent="0.25">
      <c r="A302">
        <v>148</v>
      </c>
      <c r="B302">
        <v>2568</v>
      </c>
      <c r="C302" t="s">
        <v>619</v>
      </c>
      <c r="D302" t="s">
        <v>91</v>
      </c>
      <c r="E302" t="s">
        <v>33</v>
      </c>
      <c r="F302" t="s">
        <v>620</v>
      </c>
      <c r="G302" t="str">
        <f>"201511020519"</f>
        <v>201511020519</v>
      </c>
      <c r="H302">
        <v>0</v>
      </c>
      <c r="I302">
        <v>0</v>
      </c>
      <c r="J302">
        <v>300</v>
      </c>
      <c r="K302">
        <v>0</v>
      </c>
      <c r="L302">
        <v>8</v>
      </c>
      <c r="M302">
        <v>400</v>
      </c>
      <c r="N302">
        <v>5</v>
      </c>
      <c r="O302">
        <v>35</v>
      </c>
      <c r="P302">
        <v>0</v>
      </c>
      <c r="Q302">
        <v>0</v>
      </c>
      <c r="S302" t="s">
        <v>621</v>
      </c>
      <c r="T302">
        <v>735</v>
      </c>
    </row>
    <row r="303" spans="1:20" x14ac:dyDescent="0.25">
      <c r="H303" t="s">
        <v>622</v>
      </c>
    </row>
    <row r="304" spans="1:20" x14ac:dyDescent="0.25">
      <c r="A304">
        <v>149</v>
      </c>
      <c r="B304">
        <v>2298</v>
      </c>
      <c r="C304" t="s">
        <v>623</v>
      </c>
      <c r="D304" t="s">
        <v>87</v>
      </c>
      <c r="E304" t="s">
        <v>107</v>
      </c>
      <c r="F304" t="s">
        <v>624</v>
      </c>
      <c r="G304" t="str">
        <f>"00141175"</f>
        <v>00141175</v>
      </c>
      <c r="H304">
        <v>0</v>
      </c>
      <c r="I304">
        <v>0</v>
      </c>
      <c r="J304">
        <v>300</v>
      </c>
      <c r="K304">
        <v>0</v>
      </c>
      <c r="L304">
        <v>0</v>
      </c>
      <c r="M304">
        <v>0</v>
      </c>
      <c r="N304">
        <v>49</v>
      </c>
      <c r="O304">
        <v>343</v>
      </c>
      <c r="P304">
        <v>75</v>
      </c>
      <c r="Q304">
        <v>0</v>
      </c>
      <c r="S304" t="s">
        <v>206</v>
      </c>
      <c r="T304">
        <v>718</v>
      </c>
    </row>
    <row r="305" spans="1:20" x14ac:dyDescent="0.25">
      <c r="H305" t="s">
        <v>625</v>
      </c>
    </row>
    <row r="306" spans="1:20" x14ac:dyDescent="0.25">
      <c r="A306">
        <v>150</v>
      </c>
      <c r="B306">
        <v>2525</v>
      </c>
      <c r="C306" t="s">
        <v>626</v>
      </c>
      <c r="D306" t="s">
        <v>514</v>
      </c>
      <c r="E306" t="s">
        <v>27</v>
      </c>
      <c r="F306" t="s">
        <v>627</v>
      </c>
      <c r="G306" t="str">
        <f>"00203621"</f>
        <v>00203621</v>
      </c>
      <c r="H306">
        <v>2</v>
      </c>
      <c r="I306">
        <v>200</v>
      </c>
      <c r="J306">
        <v>300</v>
      </c>
      <c r="K306">
        <v>0</v>
      </c>
      <c r="L306">
        <v>3</v>
      </c>
      <c r="M306">
        <v>150</v>
      </c>
      <c r="N306">
        <v>0</v>
      </c>
      <c r="O306">
        <v>0</v>
      </c>
      <c r="P306">
        <v>50</v>
      </c>
      <c r="Q306">
        <v>0</v>
      </c>
      <c r="S306" t="s">
        <v>628</v>
      </c>
      <c r="T306">
        <v>700</v>
      </c>
    </row>
    <row r="307" spans="1:20" x14ac:dyDescent="0.25">
      <c r="H307">
        <v>508</v>
      </c>
    </row>
    <row r="308" spans="1:20" x14ac:dyDescent="0.25">
      <c r="A308">
        <v>151</v>
      </c>
      <c r="B308">
        <v>3841</v>
      </c>
      <c r="C308" t="s">
        <v>629</v>
      </c>
      <c r="D308" t="s">
        <v>307</v>
      </c>
      <c r="E308" t="s">
        <v>630</v>
      </c>
      <c r="F308" t="s">
        <v>631</v>
      </c>
      <c r="G308" t="str">
        <f>"00043176"</f>
        <v>00043176</v>
      </c>
      <c r="H308">
        <v>1</v>
      </c>
      <c r="I308">
        <v>100</v>
      </c>
      <c r="J308">
        <v>0</v>
      </c>
      <c r="K308">
        <v>200</v>
      </c>
      <c r="L308">
        <v>8</v>
      </c>
      <c r="M308">
        <v>400</v>
      </c>
      <c r="N308">
        <v>0</v>
      </c>
      <c r="O308">
        <v>0</v>
      </c>
      <c r="P308">
        <v>0</v>
      </c>
      <c r="Q308">
        <v>0</v>
      </c>
      <c r="S308" t="s">
        <v>183</v>
      </c>
      <c r="T308">
        <v>700</v>
      </c>
    </row>
    <row r="309" spans="1:20" x14ac:dyDescent="0.25">
      <c r="H309">
        <v>508</v>
      </c>
    </row>
    <row r="310" spans="1:20" x14ac:dyDescent="0.25">
      <c r="A310">
        <v>152</v>
      </c>
      <c r="B310">
        <v>1452</v>
      </c>
      <c r="C310" t="s">
        <v>632</v>
      </c>
      <c r="D310" t="s">
        <v>633</v>
      </c>
      <c r="E310" t="s">
        <v>634</v>
      </c>
      <c r="F310" t="s">
        <v>635</v>
      </c>
      <c r="G310" t="str">
        <f>"00190181"</f>
        <v>00190181</v>
      </c>
      <c r="H310">
        <v>0</v>
      </c>
      <c r="I310">
        <v>0</v>
      </c>
      <c r="J310">
        <v>300</v>
      </c>
      <c r="K310">
        <v>0</v>
      </c>
      <c r="L310">
        <v>8</v>
      </c>
      <c r="M310">
        <v>400</v>
      </c>
      <c r="N310">
        <v>0</v>
      </c>
      <c r="O310">
        <v>0</v>
      </c>
      <c r="P310">
        <v>0</v>
      </c>
      <c r="Q310">
        <v>0</v>
      </c>
      <c r="S310" t="s">
        <v>636</v>
      </c>
      <c r="T310">
        <v>700</v>
      </c>
    </row>
    <row r="311" spans="1:20" x14ac:dyDescent="0.25">
      <c r="H311" t="s">
        <v>618</v>
      </c>
    </row>
    <row r="312" spans="1:20" x14ac:dyDescent="0.25">
      <c r="A312">
        <v>153</v>
      </c>
      <c r="B312">
        <v>788</v>
      </c>
      <c r="C312" t="s">
        <v>637</v>
      </c>
      <c r="D312" t="s">
        <v>419</v>
      </c>
      <c r="E312" t="s">
        <v>91</v>
      </c>
      <c r="F312" t="s">
        <v>638</v>
      </c>
      <c r="G312" t="str">
        <f>"201502004055"</f>
        <v>201502004055</v>
      </c>
      <c r="H312">
        <v>1</v>
      </c>
      <c r="I312">
        <v>100</v>
      </c>
      <c r="J312">
        <v>0</v>
      </c>
      <c r="K312">
        <v>200</v>
      </c>
      <c r="L312">
        <v>8</v>
      </c>
      <c r="M312">
        <v>400</v>
      </c>
      <c r="N312">
        <v>0</v>
      </c>
      <c r="O312">
        <v>0</v>
      </c>
      <c r="P312">
        <v>0</v>
      </c>
      <c r="Q312">
        <v>0</v>
      </c>
      <c r="S312" t="s">
        <v>639</v>
      </c>
      <c r="T312">
        <v>700</v>
      </c>
    </row>
    <row r="313" spans="1:20" x14ac:dyDescent="0.25">
      <c r="H313" t="s">
        <v>640</v>
      </c>
    </row>
    <row r="314" spans="1:20" x14ac:dyDescent="0.25">
      <c r="A314">
        <v>154</v>
      </c>
      <c r="B314">
        <v>934</v>
      </c>
      <c r="C314" t="s">
        <v>641</v>
      </c>
      <c r="D314" t="s">
        <v>101</v>
      </c>
      <c r="E314" t="s">
        <v>27</v>
      </c>
      <c r="F314" t="s">
        <v>642</v>
      </c>
      <c r="G314" t="str">
        <f>"201511000004"</f>
        <v>201511000004</v>
      </c>
      <c r="H314">
        <v>1</v>
      </c>
      <c r="I314">
        <v>100</v>
      </c>
      <c r="J314">
        <v>0</v>
      </c>
      <c r="K314">
        <v>200</v>
      </c>
      <c r="L314">
        <v>8</v>
      </c>
      <c r="M314">
        <v>400</v>
      </c>
      <c r="N314">
        <v>0</v>
      </c>
      <c r="O314">
        <v>0</v>
      </c>
      <c r="P314">
        <v>0</v>
      </c>
      <c r="Q314">
        <v>0</v>
      </c>
      <c r="S314" t="s">
        <v>643</v>
      </c>
      <c r="T314">
        <v>700</v>
      </c>
    </row>
    <row r="315" spans="1:20" x14ac:dyDescent="0.25">
      <c r="H315" t="s">
        <v>644</v>
      </c>
    </row>
    <row r="316" spans="1:20" x14ac:dyDescent="0.25">
      <c r="A316">
        <v>155</v>
      </c>
      <c r="B316">
        <v>1671</v>
      </c>
      <c r="C316" t="s">
        <v>645</v>
      </c>
      <c r="D316" t="s">
        <v>176</v>
      </c>
      <c r="E316" t="s">
        <v>43</v>
      </c>
      <c r="F316" t="s">
        <v>646</v>
      </c>
      <c r="G316" t="str">
        <f>"00185571"</f>
        <v>00185571</v>
      </c>
      <c r="H316">
        <v>0</v>
      </c>
      <c r="I316">
        <v>0</v>
      </c>
      <c r="J316">
        <v>300</v>
      </c>
      <c r="K316">
        <v>0</v>
      </c>
      <c r="L316">
        <v>8</v>
      </c>
      <c r="M316">
        <v>400</v>
      </c>
      <c r="N316">
        <v>0</v>
      </c>
      <c r="O316">
        <v>0</v>
      </c>
      <c r="P316">
        <v>0</v>
      </c>
      <c r="Q316">
        <v>0</v>
      </c>
      <c r="S316" t="s">
        <v>647</v>
      </c>
      <c r="T316">
        <v>700</v>
      </c>
    </row>
    <row r="317" spans="1:20" x14ac:dyDescent="0.25">
      <c r="H317">
        <v>509</v>
      </c>
    </row>
    <row r="318" spans="1:20" x14ac:dyDescent="0.25">
      <c r="A318">
        <v>156</v>
      </c>
      <c r="B318">
        <v>3447</v>
      </c>
      <c r="C318" t="s">
        <v>648</v>
      </c>
      <c r="D318" t="s">
        <v>649</v>
      </c>
      <c r="E318" t="s">
        <v>487</v>
      </c>
      <c r="F318" t="s">
        <v>650</v>
      </c>
      <c r="G318" t="str">
        <f>"201511041664"</f>
        <v>201511041664</v>
      </c>
      <c r="H318">
        <v>2</v>
      </c>
      <c r="I318">
        <v>200</v>
      </c>
      <c r="J318">
        <v>0</v>
      </c>
      <c r="K318">
        <v>0</v>
      </c>
      <c r="L318">
        <v>0</v>
      </c>
      <c r="M318">
        <v>0</v>
      </c>
      <c r="N318">
        <v>71</v>
      </c>
      <c r="O318">
        <v>497</v>
      </c>
      <c r="P318">
        <v>0</v>
      </c>
      <c r="Q318">
        <v>0</v>
      </c>
      <c r="S318" t="s">
        <v>651</v>
      </c>
      <c r="T318">
        <v>697</v>
      </c>
    </row>
    <row r="319" spans="1:20" x14ac:dyDescent="0.25">
      <c r="H319">
        <v>508</v>
      </c>
    </row>
    <row r="320" spans="1:20" x14ac:dyDescent="0.25">
      <c r="A320">
        <v>157</v>
      </c>
      <c r="B320">
        <v>796</v>
      </c>
      <c r="C320" t="s">
        <v>652</v>
      </c>
      <c r="D320" t="s">
        <v>653</v>
      </c>
      <c r="E320" t="s">
        <v>654</v>
      </c>
      <c r="F320" t="s">
        <v>655</v>
      </c>
      <c r="G320" t="str">
        <f>"00143522"</f>
        <v>00143522</v>
      </c>
      <c r="H320">
        <v>0</v>
      </c>
      <c r="I320">
        <v>0</v>
      </c>
      <c r="J320">
        <v>300</v>
      </c>
      <c r="K320">
        <v>0</v>
      </c>
      <c r="L320">
        <v>4</v>
      </c>
      <c r="M320">
        <v>200</v>
      </c>
      <c r="N320">
        <v>27</v>
      </c>
      <c r="O320">
        <v>189</v>
      </c>
      <c r="P320">
        <v>0</v>
      </c>
      <c r="Q320">
        <v>0</v>
      </c>
      <c r="S320" t="s">
        <v>656</v>
      </c>
      <c r="T320">
        <v>689</v>
      </c>
    </row>
    <row r="321" spans="1:20" x14ac:dyDescent="0.25">
      <c r="H321" t="s">
        <v>657</v>
      </c>
    </row>
    <row r="322" spans="1:20" x14ac:dyDescent="0.25">
      <c r="A322">
        <v>158</v>
      </c>
      <c r="B322">
        <v>3868</v>
      </c>
      <c r="C322" t="s">
        <v>658</v>
      </c>
      <c r="D322" t="s">
        <v>659</v>
      </c>
      <c r="E322" t="s">
        <v>38</v>
      </c>
      <c r="F322" t="s">
        <v>660</v>
      </c>
      <c r="G322" t="str">
        <f>"00183953"</f>
        <v>00183953</v>
      </c>
      <c r="H322">
        <v>2</v>
      </c>
      <c r="I322">
        <v>200</v>
      </c>
      <c r="J322">
        <v>0</v>
      </c>
      <c r="K322">
        <v>0</v>
      </c>
      <c r="L322">
        <v>0</v>
      </c>
      <c r="M322">
        <v>0</v>
      </c>
      <c r="N322">
        <v>59</v>
      </c>
      <c r="O322">
        <v>413</v>
      </c>
      <c r="P322">
        <v>75</v>
      </c>
      <c r="Q322">
        <v>0</v>
      </c>
      <c r="S322" t="s">
        <v>661</v>
      </c>
      <c r="T322">
        <v>688</v>
      </c>
    </row>
    <row r="323" spans="1:20" x14ac:dyDescent="0.25">
      <c r="H323" t="s">
        <v>662</v>
      </c>
    </row>
    <row r="324" spans="1:20" x14ac:dyDescent="0.25">
      <c r="A324">
        <v>159</v>
      </c>
      <c r="B324">
        <v>177</v>
      </c>
      <c r="C324" t="s">
        <v>663</v>
      </c>
      <c r="D324" t="s">
        <v>410</v>
      </c>
      <c r="E324" t="s">
        <v>92</v>
      </c>
      <c r="F324" t="s">
        <v>664</v>
      </c>
      <c r="G324" t="str">
        <f>"00200949"</f>
        <v>00200949</v>
      </c>
      <c r="H324">
        <v>1</v>
      </c>
      <c r="I324">
        <v>100</v>
      </c>
      <c r="J324">
        <v>0</v>
      </c>
      <c r="K324">
        <v>0</v>
      </c>
      <c r="L324">
        <v>0</v>
      </c>
      <c r="M324">
        <v>0</v>
      </c>
      <c r="N324">
        <v>84</v>
      </c>
      <c r="O324">
        <v>588</v>
      </c>
      <c r="P324">
        <v>0</v>
      </c>
      <c r="Q324">
        <v>0</v>
      </c>
      <c r="S324" t="s">
        <v>665</v>
      </c>
      <c r="T324">
        <v>688</v>
      </c>
    </row>
    <row r="325" spans="1:20" x14ac:dyDescent="0.25">
      <c r="H325" t="s">
        <v>666</v>
      </c>
    </row>
    <row r="326" spans="1:20" x14ac:dyDescent="0.25">
      <c r="A326">
        <v>160</v>
      </c>
      <c r="B326">
        <v>2826</v>
      </c>
      <c r="C326" t="s">
        <v>667</v>
      </c>
      <c r="D326" t="s">
        <v>87</v>
      </c>
      <c r="E326" t="s">
        <v>218</v>
      </c>
      <c r="F326" t="s">
        <v>668</v>
      </c>
      <c r="G326" t="str">
        <f>"00190812"</f>
        <v>00190812</v>
      </c>
      <c r="H326">
        <v>1</v>
      </c>
      <c r="I326">
        <v>100</v>
      </c>
      <c r="J326">
        <v>0</v>
      </c>
      <c r="K326">
        <v>0</v>
      </c>
      <c r="L326">
        <v>0</v>
      </c>
      <c r="M326">
        <v>0</v>
      </c>
      <c r="N326">
        <v>84</v>
      </c>
      <c r="O326">
        <v>588</v>
      </c>
      <c r="P326">
        <v>0</v>
      </c>
      <c r="Q326">
        <v>0</v>
      </c>
      <c r="S326" t="s">
        <v>669</v>
      </c>
      <c r="T326">
        <v>688</v>
      </c>
    </row>
    <row r="327" spans="1:20" x14ac:dyDescent="0.25">
      <c r="H327" t="s">
        <v>670</v>
      </c>
    </row>
    <row r="328" spans="1:20" x14ac:dyDescent="0.25">
      <c r="A328">
        <v>161</v>
      </c>
      <c r="B328">
        <v>3443</v>
      </c>
      <c r="C328" t="s">
        <v>671</v>
      </c>
      <c r="D328" t="s">
        <v>312</v>
      </c>
      <c r="E328" t="s">
        <v>27</v>
      </c>
      <c r="F328" t="s">
        <v>672</v>
      </c>
      <c r="G328" t="str">
        <f>"00186443"</f>
        <v>00186443</v>
      </c>
      <c r="H328">
        <v>1</v>
      </c>
      <c r="I328">
        <v>100</v>
      </c>
      <c r="J328">
        <v>0</v>
      </c>
      <c r="K328">
        <v>0</v>
      </c>
      <c r="L328">
        <v>0</v>
      </c>
      <c r="M328">
        <v>0</v>
      </c>
      <c r="N328">
        <v>84</v>
      </c>
      <c r="O328">
        <v>588</v>
      </c>
      <c r="P328">
        <v>0</v>
      </c>
      <c r="Q328">
        <v>0</v>
      </c>
      <c r="S328" t="s">
        <v>673</v>
      </c>
      <c r="T328">
        <v>688</v>
      </c>
    </row>
    <row r="329" spans="1:20" x14ac:dyDescent="0.25">
      <c r="H329">
        <v>508</v>
      </c>
    </row>
    <row r="330" spans="1:20" x14ac:dyDescent="0.25">
      <c r="A330">
        <v>162</v>
      </c>
      <c r="B330">
        <v>514</v>
      </c>
      <c r="C330" t="s">
        <v>674</v>
      </c>
      <c r="D330" t="s">
        <v>675</v>
      </c>
      <c r="E330" t="s">
        <v>87</v>
      </c>
      <c r="F330" t="s">
        <v>676</v>
      </c>
      <c r="G330" t="str">
        <f>"00200461"</f>
        <v>00200461</v>
      </c>
      <c r="H330">
        <v>1</v>
      </c>
      <c r="I330">
        <v>100</v>
      </c>
      <c r="J330">
        <v>0</v>
      </c>
      <c r="K330">
        <v>0</v>
      </c>
      <c r="L330">
        <v>0</v>
      </c>
      <c r="M330">
        <v>0</v>
      </c>
      <c r="N330">
        <v>84</v>
      </c>
      <c r="O330">
        <v>588</v>
      </c>
      <c r="P330">
        <v>0</v>
      </c>
      <c r="Q330">
        <v>0</v>
      </c>
      <c r="S330" t="s">
        <v>677</v>
      </c>
      <c r="T330">
        <v>688</v>
      </c>
    </row>
    <row r="331" spans="1:20" x14ac:dyDescent="0.25">
      <c r="H331" t="s">
        <v>618</v>
      </c>
    </row>
    <row r="332" spans="1:20" x14ac:dyDescent="0.25">
      <c r="A332">
        <v>163</v>
      </c>
      <c r="B332">
        <v>2813</v>
      </c>
      <c r="C332" t="s">
        <v>678</v>
      </c>
      <c r="D332" t="s">
        <v>679</v>
      </c>
      <c r="E332" t="s">
        <v>107</v>
      </c>
      <c r="F332" t="s">
        <v>680</v>
      </c>
      <c r="G332" t="str">
        <f>"00192086"</f>
        <v>00192086</v>
      </c>
      <c r="H332">
        <v>1</v>
      </c>
      <c r="I332">
        <v>100</v>
      </c>
      <c r="J332">
        <v>0</v>
      </c>
      <c r="K332">
        <v>0</v>
      </c>
      <c r="L332">
        <v>0</v>
      </c>
      <c r="M332">
        <v>0</v>
      </c>
      <c r="N332">
        <v>84</v>
      </c>
      <c r="O332">
        <v>588</v>
      </c>
      <c r="P332">
        <v>0</v>
      </c>
      <c r="Q332">
        <v>0</v>
      </c>
      <c r="S332" t="s">
        <v>256</v>
      </c>
      <c r="T332">
        <v>688</v>
      </c>
    </row>
    <row r="333" spans="1:20" x14ac:dyDescent="0.25">
      <c r="H333" t="s">
        <v>681</v>
      </c>
    </row>
    <row r="334" spans="1:20" x14ac:dyDescent="0.25">
      <c r="A334">
        <v>164</v>
      </c>
      <c r="B334">
        <v>4403</v>
      </c>
      <c r="C334" t="s">
        <v>682</v>
      </c>
      <c r="D334" t="s">
        <v>683</v>
      </c>
      <c r="E334" t="s">
        <v>684</v>
      </c>
      <c r="F334" t="s">
        <v>685</v>
      </c>
      <c r="G334" t="str">
        <f>"00202193"</f>
        <v>00202193</v>
      </c>
      <c r="H334">
        <v>1</v>
      </c>
      <c r="I334">
        <v>100</v>
      </c>
      <c r="J334">
        <v>0</v>
      </c>
      <c r="K334">
        <v>0</v>
      </c>
      <c r="L334">
        <v>0</v>
      </c>
      <c r="M334">
        <v>0</v>
      </c>
      <c r="N334">
        <v>84</v>
      </c>
      <c r="O334">
        <v>588</v>
      </c>
      <c r="P334">
        <v>0</v>
      </c>
      <c r="Q334">
        <v>0</v>
      </c>
      <c r="S334" t="s">
        <v>569</v>
      </c>
      <c r="T334">
        <v>688</v>
      </c>
    </row>
    <row r="335" spans="1:20" x14ac:dyDescent="0.25">
      <c r="H335">
        <v>508</v>
      </c>
    </row>
    <row r="336" spans="1:20" x14ac:dyDescent="0.25">
      <c r="A336">
        <v>165</v>
      </c>
      <c r="B336">
        <v>3792</v>
      </c>
      <c r="C336" t="s">
        <v>686</v>
      </c>
      <c r="D336" t="s">
        <v>307</v>
      </c>
      <c r="E336" t="s">
        <v>48</v>
      </c>
      <c r="F336" t="s">
        <v>687</v>
      </c>
      <c r="G336" t="str">
        <f>"00199365"</f>
        <v>00199365</v>
      </c>
      <c r="H336">
        <v>1</v>
      </c>
      <c r="I336">
        <v>100</v>
      </c>
      <c r="J336">
        <v>0</v>
      </c>
      <c r="K336">
        <v>0</v>
      </c>
      <c r="L336">
        <v>0</v>
      </c>
      <c r="M336">
        <v>0</v>
      </c>
      <c r="N336">
        <v>84</v>
      </c>
      <c r="O336">
        <v>588</v>
      </c>
      <c r="P336">
        <v>0</v>
      </c>
      <c r="Q336">
        <v>0</v>
      </c>
      <c r="S336" t="s">
        <v>688</v>
      </c>
      <c r="T336">
        <v>688</v>
      </c>
    </row>
    <row r="337" spans="1:20" x14ac:dyDescent="0.25">
      <c r="H337" t="s">
        <v>640</v>
      </c>
    </row>
    <row r="338" spans="1:20" x14ac:dyDescent="0.25">
      <c r="A338">
        <v>166</v>
      </c>
      <c r="B338">
        <v>271</v>
      </c>
      <c r="C338" t="s">
        <v>689</v>
      </c>
      <c r="D338" t="s">
        <v>43</v>
      </c>
      <c r="E338" t="s">
        <v>87</v>
      </c>
      <c r="F338" t="s">
        <v>690</v>
      </c>
      <c r="G338" t="str">
        <f>"00160291"</f>
        <v>00160291</v>
      </c>
      <c r="H338">
        <v>1</v>
      </c>
      <c r="I338">
        <v>100</v>
      </c>
      <c r="J338">
        <v>0</v>
      </c>
      <c r="K338">
        <v>0</v>
      </c>
      <c r="L338">
        <v>0</v>
      </c>
      <c r="M338">
        <v>0</v>
      </c>
      <c r="N338">
        <v>84</v>
      </c>
      <c r="O338">
        <v>588</v>
      </c>
      <c r="P338">
        <v>0</v>
      </c>
      <c r="Q338">
        <v>0</v>
      </c>
      <c r="S338" t="s">
        <v>327</v>
      </c>
      <c r="T338">
        <v>688</v>
      </c>
    </row>
    <row r="339" spans="1:20" x14ac:dyDescent="0.25">
      <c r="H339" t="s">
        <v>691</v>
      </c>
    </row>
    <row r="340" spans="1:20" x14ac:dyDescent="0.25">
      <c r="A340">
        <v>167</v>
      </c>
      <c r="B340">
        <v>219</v>
      </c>
      <c r="C340" t="s">
        <v>692</v>
      </c>
      <c r="D340" t="s">
        <v>33</v>
      </c>
      <c r="E340" t="s">
        <v>693</v>
      </c>
      <c r="F340" t="s">
        <v>694</v>
      </c>
      <c r="G340" t="str">
        <f>"00182998"</f>
        <v>00182998</v>
      </c>
      <c r="H340">
        <v>1</v>
      </c>
      <c r="I340">
        <v>100</v>
      </c>
      <c r="J340">
        <v>0</v>
      </c>
      <c r="K340">
        <v>0</v>
      </c>
      <c r="L340">
        <v>0</v>
      </c>
      <c r="M340">
        <v>0</v>
      </c>
      <c r="N340">
        <v>84</v>
      </c>
      <c r="O340">
        <v>588</v>
      </c>
      <c r="P340">
        <v>0</v>
      </c>
      <c r="Q340">
        <v>0</v>
      </c>
      <c r="S340" t="s">
        <v>695</v>
      </c>
      <c r="T340">
        <v>688</v>
      </c>
    </row>
    <row r="341" spans="1:20" x14ac:dyDescent="0.25">
      <c r="H341">
        <v>508</v>
      </c>
    </row>
    <row r="342" spans="1:20" x14ac:dyDescent="0.25">
      <c r="A342">
        <v>168</v>
      </c>
      <c r="B342">
        <v>1312</v>
      </c>
      <c r="C342" t="s">
        <v>696</v>
      </c>
      <c r="D342" t="s">
        <v>697</v>
      </c>
      <c r="E342" t="s">
        <v>33</v>
      </c>
      <c r="F342" t="s">
        <v>698</v>
      </c>
      <c r="G342" t="str">
        <f>"00195374"</f>
        <v>00195374</v>
      </c>
      <c r="H342">
        <v>1</v>
      </c>
      <c r="I342">
        <v>100</v>
      </c>
      <c r="J342">
        <v>0</v>
      </c>
      <c r="K342">
        <v>0</v>
      </c>
      <c r="L342">
        <v>0</v>
      </c>
      <c r="M342">
        <v>0</v>
      </c>
      <c r="N342">
        <v>84</v>
      </c>
      <c r="O342">
        <v>588</v>
      </c>
      <c r="P342">
        <v>0</v>
      </c>
      <c r="Q342">
        <v>0</v>
      </c>
      <c r="S342" t="s">
        <v>699</v>
      </c>
      <c r="T342">
        <v>688</v>
      </c>
    </row>
    <row r="343" spans="1:20" x14ac:dyDescent="0.25">
      <c r="H343" t="s">
        <v>700</v>
      </c>
    </row>
    <row r="344" spans="1:20" x14ac:dyDescent="0.25">
      <c r="A344">
        <v>169</v>
      </c>
      <c r="B344">
        <v>3085</v>
      </c>
      <c r="C344" t="s">
        <v>701</v>
      </c>
      <c r="D344" t="s">
        <v>185</v>
      </c>
      <c r="E344" t="s">
        <v>15</v>
      </c>
      <c r="F344" t="s">
        <v>702</v>
      </c>
      <c r="G344" t="str">
        <f>"00182189"</f>
        <v>00182189</v>
      </c>
      <c r="H344">
        <v>1</v>
      </c>
      <c r="I344">
        <v>100</v>
      </c>
      <c r="J344">
        <v>0</v>
      </c>
      <c r="K344">
        <v>0</v>
      </c>
      <c r="L344">
        <v>0</v>
      </c>
      <c r="M344">
        <v>0</v>
      </c>
      <c r="N344">
        <v>84</v>
      </c>
      <c r="O344">
        <v>588</v>
      </c>
      <c r="P344">
        <v>0</v>
      </c>
      <c r="Q344">
        <v>0</v>
      </c>
      <c r="S344" t="s">
        <v>224</v>
      </c>
      <c r="T344">
        <v>688</v>
      </c>
    </row>
    <row r="345" spans="1:20" x14ac:dyDescent="0.25">
      <c r="H345">
        <v>509</v>
      </c>
    </row>
    <row r="346" spans="1:20" x14ac:dyDescent="0.25">
      <c r="A346">
        <v>170</v>
      </c>
      <c r="B346">
        <v>381</v>
      </c>
      <c r="C346" t="s">
        <v>703</v>
      </c>
      <c r="D346" t="s">
        <v>704</v>
      </c>
      <c r="E346" t="s">
        <v>27</v>
      </c>
      <c r="F346" t="s">
        <v>705</v>
      </c>
      <c r="G346" t="str">
        <f>"201511016139"</f>
        <v>201511016139</v>
      </c>
      <c r="H346">
        <v>0</v>
      </c>
      <c r="I346">
        <v>0</v>
      </c>
      <c r="J346">
        <v>0</v>
      </c>
      <c r="K346">
        <v>200</v>
      </c>
      <c r="L346">
        <v>8</v>
      </c>
      <c r="M346">
        <v>400</v>
      </c>
      <c r="N346">
        <v>0</v>
      </c>
      <c r="O346">
        <v>0</v>
      </c>
      <c r="P346">
        <v>75</v>
      </c>
      <c r="Q346">
        <v>0</v>
      </c>
      <c r="S346" t="s">
        <v>706</v>
      </c>
      <c r="T346">
        <v>675</v>
      </c>
    </row>
    <row r="347" spans="1:20" x14ac:dyDescent="0.25">
      <c r="H347" t="s">
        <v>707</v>
      </c>
    </row>
    <row r="348" spans="1:20" x14ac:dyDescent="0.25">
      <c r="A348">
        <v>171</v>
      </c>
      <c r="B348">
        <v>3996</v>
      </c>
      <c r="C348" t="s">
        <v>708</v>
      </c>
      <c r="D348" t="s">
        <v>155</v>
      </c>
      <c r="E348" t="s">
        <v>38</v>
      </c>
      <c r="F348" t="s">
        <v>709</v>
      </c>
      <c r="G348" t="str">
        <f>"201511010320"</f>
        <v>201511010320</v>
      </c>
      <c r="H348">
        <v>0</v>
      </c>
      <c r="I348">
        <v>0</v>
      </c>
      <c r="J348">
        <v>0</v>
      </c>
      <c r="K348">
        <v>200</v>
      </c>
      <c r="L348">
        <v>8</v>
      </c>
      <c r="M348">
        <v>400</v>
      </c>
      <c r="N348">
        <v>0</v>
      </c>
      <c r="O348">
        <v>0</v>
      </c>
      <c r="P348">
        <v>75</v>
      </c>
      <c r="Q348">
        <v>0</v>
      </c>
      <c r="S348" t="s">
        <v>710</v>
      </c>
      <c r="T348">
        <v>675</v>
      </c>
    </row>
    <row r="349" spans="1:20" x14ac:dyDescent="0.25">
      <c r="H349" t="s">
        <v>711</v>
      </c>
    </row>
    <row r="350" spans="1:20" x14ac:dyDescent="0.25">
      <c r="A350">
        <v>172</v>
      </c>
      <c r="B350">
        <v>1378</v>
      </c>
      <c r="C350" t="s">
        <v>712</v>
      </c>
      <c r="D350" t="s">
        <v>713</v>
      </c>
      <c r="E350" t="s">
        <v>451</v>
      </c>
      <c r="F350" t="s">
        <v>714</v>
      </c>
      <c r="G350" t="str">
        <f>"201604006170"</f>
        <v>201604006170</v>
      </c>
      <c r="H350">
        <v>0</v>
      </c>
      <c r="I350">
        <v>0</v>
      </c>
      <c r="J350">
        <v>0</v>
      </c>
      <c r="K350">
        <v>200</v>
      </c>
      <c r="L350">
        <v>8</v>
      </c>
      <c r="M350">
        <v>400</v>
      </c>
      <c r="N350">
        <v>0</v>
      </c>
      <c r="O350">
        <v>0</v>
      </c>
      <c r="P350">
        <v>75</v>
      </c>
      <c r="Q350">
        <v>0</v>
      </c>
      <c r="S350">
        <v>11</v>
      </c>
      <c r="T350">
        <v>675</v>
      </c>
    </row>
    <row r="351" spans="1:20" x14ac:dyDescent="0.25">
      <c r="H351" t="s">
        <v>149</v>
      </c>
    </row>
    <row r="352" spans="1:20" x14ac:dyDescent="0.25">
      <c r="A352">
        <v>173</v>
      </c>
      <c r="B352">
        <v>2980</v>
      </c>
      <c r="C352" t="s">
        <v>715</v>
      </c>
      <c r="D352" t="s">
        <v>249</v>
      </c>
      <c r="E352" t="s">
        <v>43</v>
      </c>
      <c r="F352" t="s">
        <v>716</v>
      </c>
      <c r="G352" t="str">
        <f>"00206421"</f>
        <v>00206421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84</v>
      </c>
      <c r="O352">
        <v>588</v>
      </c>
      <c r="P352">
        <v>75</v>
      </c>
      <c r="Q352">
        <v>0</v>
      </c>
      <c r="S352" t="s">
        <v>717</v>
      </c>
      <c r="T352">
        <v>663</v>
      </c>
    </row>
    <row r="353" spans="1:20" x14ac:dyDescent="0.25">
      <c r="H353" t="s">
        <v>718</v>
      </c>
    </row>
    <row r="354" spans="1:20" x14ac:dyDescent="0.25">
      <c r="A354">
        <v>174</v>
      </c>
      <c r="B354">
        <v>2213</v>
      </c>
      <c r="C354" t="s">
        <v>719</v>
      </c>
      <c r="D354" t="s">
        <v>720</v>
      </c>
      <c r="E354" t="s">
        <v>48</v>
      </c>
      <c r="F354" t="s">
        <v>721</v>
      </c>
      <c r="G354" t="str">
        <f>"201511019153"</f>
        <v>201511019153</v>
      </c>
      <c r="H354">
        <v>3</v>
      </c>
      <c r="I354">
        <v>400</v>
      </c>
      <c r="J354">
        <v>0</v>
      </c>
      <c r="K354">
        <v>0</v>
      </c>
      <c r="L354">
        <v>5</v>
      </c>
      <c r="M354">
        <v>250</v>
      </c>
      <c r="N354">
        <v>0</v>
      </c>
      <c r="O354">
        <v>0</v>
      </c>
      <c r="P354">
        <v>0</v>
      </c>
      <c r="Q354">
        <v>0</v>
      </c>
      <c r="S354" t="s">
        <v>722</v>
      </c>
      <c r="T354">
        <v>650</v>
      </c>
    </row>
    <row r="355" spans="1:20" x14ac:dyDescent="0.25">
      <c r="H355" t="s">
        <v>79</v>
      </c>
    </row>
    <row r="356" spans="1:20" x14ac:dyDescent="0.25">
      <c r="A356">
        <v>175</v>
      </c>
      <c r="B356">
        <v>2387</v>
      </c>
      <c r="C356" t="s">
        <v>723</v>
      </c>
      <c r="D356" t="s">
        <v>451</v>
      </c>
      <c r="E356" t="s">
        <v>186</v>
      </c>
      <c r="F356" t="s">
        <v>724</v>
      </c>
      <c r="G356" t="str">
        <f>"00016763"</f>
        <v>00016763</v>
      </c>
      <c r="H356">
        <v>0</v>
      </c>
      <c r="I356">
        <v>0</v>
      </c>
      <c r="J356">
        <v>0</v>
      </c>
      <c r="K356">
        <v>200</v>
      </c>
      <c r="L356">
        <v>0</v>
      </c>
      <c r="M356">
        <v>0</v>
      </c>
      <c r="N356">
        <v>64</v>
      </c>
      <c r="O356">
        <v>448</v>
      </c>
      <c r="P356">
        <v>0</v>
      </c>
      <c r="Q356">
        <v>0</v>
      </c>
      <c r="S356" t="s">
        <v>178</v>
      </c>
      <c r="T356">
        <v>648</v>
      </c>
    </row>
    <row r="357" spans="1:20" x14ac:dyDescent="0.25">
      <c r="H357" t="s">
        <v>725</v>
      </c>
    </row>
    <row r="358" spans="1:20" x14ac:dyDescent="0.25">
      <c r="A358">
        <v>176</v>
      </c>
      <c r="B358">
        <v>1563</v>
      </c>
      <c r="C358" t="s">
        <v>726</v>
      </c>
      <c r="D358" t="s">
        <v>727</v>
      </c>
      <c r="E358" t="s">
        <v>579</v>
      </c>
      <c r="F358" t="s">
        <v>728</v>
      </c>
      <c r="G358" t="str">
        <f>"00184641"</f>
        <v>00184641</v>
      </c>
      <c r="H358">
        <v>0</v>
      </c>
      <c r="I358">
        <v>0</v>
      </c>
      <c r="J358">
        <v>0</v>
      </c>
      <c r="K358">
        <v>0</v>
      </c>
      <c r="L358">
        <v>1</v>
      </c>
      <c r="M358">
        <v>50</v>
      </c>
      <c r="N358">
        <v>84</v>
      </c>
      <c r="O358">
        <v>588</v>
      </c>
      <c r="P358">
        <v>0</v>
      </c>
      <c r="Q358">
        <v>0</v>
      </c>
      <c r="S358" t="s">
        <v>489</v>
      </c>
      <c r="T358">
        <v>638</v>
      </c>
    </row>
    <row r="359" spans="1:20" x14ac:dyDescent="0.25">
      <c r="H359">
        <v>509</v>
      </c>
    </row>
    <row r="360" spans="1:20" x14ac:dyDescent="0.25">
      <c r="A360">
        <v>177</v>
      </c>
      <c r="B360">
        <v>3272</v>
      </c>
      <c r="C360" t="s">
        <v>729</v>
      </c>
      <c r="D360" t="s">
        <v>48</v>
      </c>
      <c r="E360" t="s">
        <v>730</v>
      </c>
      <c r="F360" t="s">
        <v>731</v>
      </c>
      <c r="G360" t="str">
        <f>"00196152"</f>
        <v>00196152</v>
      </c>
      <c r="H360">
        <v>0</v>
      </c>
      <c r="I360">
        <v>0</v>
      </c>
      <c r="J360">
        <v>0</v>
      </c>
      <c r="K360">
        <v>0</v>
      </c>
      <c r="L360">
        <v>1</v>
      </c>
      <c r="M360">
        <v>50</v>
      </c>
      <c r="N360">
        <v>84</v>
      </c>
      <c r="O360">
        <v>588</v>
      </c>
      <c r="P360">
        <v>0</v>
      </c>
      <c r="Q360">
        <v>0</v>
      </c>
      <c r="S360" t="s">
        <v>158</v>
      </c>
      <c r="T360">
        <v>638</v>
      </c>
    </row>
    <row r="361" spans="1:20" x14ac:dyDescent="0.25">
      <c r="H361" t="s">
        <v>79</v>
      </c>
    </row>
    <row r="362" spans="1:20" x14ac:dyDescent="0.25">
      <c r="A362">
        <v>178</v>
      </c>
      <c r="B362">
        <v>4566</v>
      </c>
      <c r="C362" t="s">
        <v>732</v>
      </c>
      <c r="D362" t="s">
        <v>87</v>
      </c>
      <c r="E362" t="s">
        <v>91</v>
      </c>
      <c r="F362" t="s">
        <v>733</v>
      </c>
      <c r="G362" t="str">
        <f>"00015969"</f>
        <v>00015969</v>
      </c>
      <c r="H362">
        <v>0</v>
      </c>
      <c r="I362">
        <v>0</v>
      </c>
      <c r="J362">
        <v>0</v>
      </c>
      <c r="K362">
        <v>0</v>
      </c>
      <c r="L362">
        <v>1</v>
      </c>
      <c r="M362">
        <v>50</v>
      </c>
      <c r="N362">
        <v>84</v>
      </c>
      <c r="O362">
        <v>588</v>
      </c>
      <c r="P362">
        <v>0</v>
      </c>
      <c r="Q362">
        <v>0</v>
      </c>
      <c r="S362" t="s">
        <v>35</v>
      </c>
      <c r="T362">
        <v>638</v>
      </c>
    </row>
    <row r="363" spans="1:20" x14ac:dyDescent="0.25">
      <c r="H363" t="s">
        <v>734</v>
      </c>
    </row>
    <row r="364" spans="1:20" x14ac:dyDescent="0.25">
      <c r="A364">
        <v>179</v>
      </c>
      <c r="B364">
        <v>2239</v>
      </c>
      <c r="C364" t="s">
        <v>735</v>
      </c>
      <c r="D364" t="s">
        <v>736</v>
      </c>
      <c r="E364" t="s">
        <v>74</v>
      </c>
      <c r="F364" t="s">
        <v>737</v>
      </c>
      <c r="G364" t="str">
        <f>"201511043332"</f>
        <v>201511043332</v>
      </c>
      <c r="H364">
        <v>1</v>
      </c>
      <c r="I364">
        <v>100</v>
      </c>
      <c r="J364">
        <v>0</v>
      </c>
      <c r="K364">
        <v>0</v>
      </c>
      <c r="L364">
        <v>3</v>
      </c>
      <c r="M364">
        <v>150</v>
      </c>
      <c r="N364">
        <v>55</v>
      </c>
      <c r="O364">
        <v>385</v>
      </c>
      <c r="P364">
        <v>0</v>
      </c>
      <c r="Q364">
        <v>0</v>
      </c>
      <c r="S364" t="s">
        <v>738</v>
      </c>
      <c r="T364">
        <v>635</v>
      </c>
    </row>
    <row r="365" spans="1:20" x14ac:dyDescent="0.25">
      <c r="H365" t="s">
        <v>739</v>
      </c>
    </row>
    <row r="366" spans="1:20" x14ac:dyDescent="0.25">
      <c r="A366">
        <v>180</v>
      </c>
      <c r="B366">
        <v>4151</v>
      </c>
      <c r="C366" t="s">
        <v>740</v>
      </c>
      <c r="D366" t="s">
        <v>741</v>
      </c>
      <c r="E366" t="s">
        <v>742</v>
      </c>
      <c r="F366" t="s">
        <v>743</v>
      </c>
      <c r="G366" t="str">
        <f>"00202062"</f>
        <v>00202062</v>
      </c>
      <c r="H366">
        <v>2</v>
      </c>
      <c r="I366">
        <v>200</v>
      </c>
      <c r="J366">
        <v>0</v>
      </c>
      <c r="K366">
        <v>0</v>
      </c>
      <c r="L366">
        <v>0</v>
      </c>
      <c r="M366">
        <v>0</v>
      </c>
      <c r="N366">
        <v>62</v>
      </c>
      <c r="O366">
        <v>434</v>
      </c>
      <c r="P366">
        <v>0</v>
      </c>
      <c r="Q366">
        <v>0</v>
      </c>
      <c r="S366" t="s">
        <v>744</v>
      </c>
      <c r="T366">
        <v>634</v>
      </c>
    </row>
    <row r="367" spans="1:20" x14ac:dyDescent="0.25">
      <c r="H367" t="s">
        <v>745</v>
      </c>
    </row>
    <row r="368" spans="1:20" x14ac:dyDescent="0.25">
      <c r="A368">
        <v>181</v>
      </c>
      <c r="B368">
        <v>484</v>
      </c>
      <c r="C368" t="s">
        <v>746</v>
      </c>
      <c r="D368" t="s">
        <v>91</v>
      </c>
      <c r="E368" t="s">
        <v>73</v>
      </c>
      <c r="F368" t="s">
        <v>747</v>
      </c>
      <c r="G368" t="str">
        <f>"00103229"</f>
        <v>00103229</v>
      </c>
      <c r="H368">
        <v>0</v>
      </c>
      <c r="I368">
        <v>0</v>
      </c>
      <c r="J368">
        <v>0</v>
      </c>
      <c r="K368">
        <v>0</v>
      </c>
      <c r="L368">
        <v>7</v>
      </c>
      <c r="M368">
        <v>350</v>
      </c>
      <c r="N368">
        <v>29</v>
      </c>
      <c r="O368">
        <v>203</v>
      </c>
      <c r="P368">
        <v>75</v>
      </c>
      <c r="Q368">
        <v>0</v>
      </c>
      <c r="S368" t="s">
        <v>748</v>
      </c>
      <c r="T368">
        <v>628</v>
      </c>
    </row>
    <row r="369" spans="1:20" x14ac:dyDescent="0.25">
      <c r="H369" t="s">
        <v>749</v>
      </c>
    </row>
    <row r="370" spans="1:20" x14ac:dyDescent="0.25">
      <c r="A370">
        <v>182</v>
      </c>
      <c r="B370">
        <v>702</v>
      </c>
      <c r="C370" t="s">
        <v>750</v>
      </c>
      <c r="D370" t="s">
        <v>33</v>
      </c>
      <c r="E370" t="s">
        <v>68</v>
      </c>
      <c r="F370" t="s">
        <v>751</v>
      </c>
      <c r="G370" t="str">
        <f>"00203494"</f>
        <v>00203494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77</v>
      </c>
      <c r="O370">
        <v>539</v>
      </c>
      <c r="P370">
        <v>75</v>
      </c>
      <c r="Q370">
        <v>0</v>
      </c>
      <c r="S370" t="s">
        <v>364</v>
      </c>
      <c r="T370">
        <v>614</v>
      </c>
    </row>
    <row r="371" spans="1:20" x14ac:dyDescent="0.25">
      <c r="H371" t="s">
        <v>666</v>
      </c>
    </row>
    <row r="372" spans="1:20" x14ac:dyDescent="0.25">
      <c r="A372">
        <v>183</v>
      </c>
      <c r="B372">
        <v>3010</v>
      </c>
      <c r="C372" t="s">
        <v>752</v>
      </c>
      <c r="D372" t="s">
        <v>410</v>
      </c>
      <c r="E372" t="s">
        <v>176</v>
      </c>
      <c r="F372" t="s">
        <v>753</v>
      </c>
      <c r="G372" t="str">
        <f>"00112806"</f>
        <v>00112806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76</v>
      </c>
      <c r="O372">
        <v>532</v>
      </c>
      <c r="P372">
        <v>75</v>
      </c>
      <c r="Q372">
        <v>0</v>
      </c>
      <c r="S372" t="s">
        <v>754</v>
      </c>
      <c r="T372">
        <v>607</v>
      </c>
    </row>
    <row r="373" spans="1:20" x14ac:dyDescent="0.25">
      <c r="H373" t="s">
        <v>755</v>
      </c>
    </row>
    <row r="374" spans="1:20" x14ac:dyDescent="0.25">
      <c r="A374">
        <v>184</v>
      </c>
      <c r="B374">
        <v>114</v>
      </c>
      <c r="C374" t="s">
        <v>756</v>
      </c>
      <c r="D374" t="s">
        <v>53</v>
      </c>
      <c r="E374" t="s">
        <v>107</v>
      </c>
      <c r="F374" t="s">
        <v>757</v>
      </c>
      <c r="G374" t="str">
        <f>"201502000052"</f>
        <v>201502000052</v>
      </c>
      <c r="H374">
        <v>0</v>
      </c>
      <c r="I374">
        <v>0</v>
      </c>
      <c r="J374">
        <v>300</v>
      </c>
      <c r="K374">
        <v>0</v>
      </c>
      <c r="L374">
        <v>4</v>
      </c>
      <c r="M374">
        <v>200</v>
      </c>
      <c r="N374">
        <v>8</v>
      </c>
      <c r="O374">
        <v>56</v>
      </c>
      <c r="P374">
        <v>50</v>
      </c>
      <c r="Q374">
        <v>0</v>
      </c>
      <c r="S374" t="s">
        <v>758</v>
      </c>
      <c r="T374">
        <v>606</v>
      </c>
    </row>
    <row r="375" spans="1:20" x14ac:dyDescent="0.25">
      <c r="H375" t="s">
        <v>759</v>
      </c>
    </row>
    <row r="376" spans="1:20" x14ac:dyDescent="0.25">
      <c r="A376">
        <v>185</v>
      </c>
      <c r="B376">
        <v>481</v>
      </c>
      <c r="C376" t="s">
        <v>760</v>
      </c>
      <c r="D376" t="s">
        <v>761</v>
      </c>
      <c r="E376" t="s">
        <v>33</v>
      </c>
      <c r="F376" t="s">
        <v>762</v>
      </c>
      <c r="G376" t="str">
        <f>"00053735"</f>
        <v>00053735</v>
      </c>
      <c r="H376">
        <v>2</v>
      </c>
      <c r="I376">
        <v>200</v>
      </c>
      <c r="J376">
        <v>0</v>
      </c>
      <c r="K376">
        <v>0</v>
      </c>
      <c r="L376">
        <v>5</v>
      </c>
      <c r="M376">
        <v>250</v>
      </c>
      <c r="N376">
        <v>22</v>
      </c>
      <c r="O376">
        <v>154</v>
      </c>
      <c r="P376">
        <v>0</v>
      </c>
      <c r="Q376">
        <v>0</v>
      </c>
      <c r="S376" t="s">
        <v>763</v>
      </c>
      <c r="T376">
        <v>604</v>
      </c>
    </row>
    <row r="377" spans="1:20" x14ac:dyDescent="0.25">
      <c r="H377">
        <v>508</v>
      </c>
    </row>
    <row r="378" spans="1:20" x14ac:dyDescent="0.25">
      <c r="A378">
        <v>186</v>
      </c>
      <c r="B378">
        <v>1956</v>
      </c>
      <c r="C378" t="s">
        <v>764</v>
      </c>
      <c r="D378" t="s">
        <v>419</v>
      </c>
      <c r="E378" t="s">
        <v>43</v>
      </c>
      <c r="F378" t="s">
        <v>765</v>
      </c>
      <c r="G378" t="str">
        <f>"201511004465"</f>
        <v>201511004465</v>
      </c>
      <c r="H378">
        <v>0</v>
      </c>
      <c r="I378">
        <v>0</v>
      </c>
      <c r="J378">
        <v>0</v>
      </c>
      <c r="K378">
        <v>0</v>
      </c>
      <c r="L378">
        <v>8</v>
      </c>
      <c r="M378">
        <v>400</v>
      </c>
      <c r="N378">
        <v>29</v>
      </c>
      <c r="O378">
        <v>203</v>
      </c>
      <c r="P378">
        <v>0</v>
      </c>
      <c r="Q378">
        <v>0</v>
      </c>
      <c r="S378" t="s">
        <v>766</v>
      </c>
      <c r="T378">
        <v>603</v>
      </c>
    </row>
    <row r="379" spans="1:20" x14ac:dyDescent="0.25">
      <c r="H379" t="s">
        <v>99</v>
      </c>
    </row>
    <row r="380" spans="1:20" x14ac:dyDescent="0.25">
      <c r="A380">
        <v>187</v>
      </c>
      <c r="B380">
        <v>2607</v>
      </c>
      <c r="C380" t="s">
        <v>767</v>
      </c>
      <c r="D380" t="s">
        <v>768</v>
      </c>
      <c r="E380" t="s">
        <v>33</v>
      </c>
      <c r="F380" t="s">
        <v>769</v>
      </c>
      <c r="G380" t="str">
        <f>"00205658"</f>
        <v>00205658</v>
      </c>
      <c r="H380">
        <v>4</v>
      </c>
      <c r="I380">
        <v>600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S380" t="s">
        <v>770</v>
      </c>
      <c r="T380">
        <v>600</v>
      </c>
    </row>
    <row r="381" spans="1:20" x14ac:dyDescent="0.25">
      <c r="H381" t="s">
        <v>771</v>
      </c>
    </row>
    <row r="382" spans="1:20" x14ac:dyDescent="0.25">
      <c r="A382">
        <v>188</v>
      </c>
      <c r="B382">
        <v>1085</v>
      </c>
      <c r="C382" t="s">
        <v>772</v>
      </c>
      <c r="D382" t="s">
        <v>773</v>
      </c>
      <c r="E382" t="s">
        <v>774</v>
      </c>
      <c r="F382" t="s">
        <v>775</v>
      </c>
      <c r="G382" t="str">
        <f>"00187239"</f>
        <v>00187239</v>
      </c>
      <c r="H382">
        <v>4</v>
      </c>
      <c r="I382">
        <v>600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S382" t="s">
        <v>776</v>
      </c>
      <c r="T382">
        <v>600</v>
      </c>
    </row>
    <row r="383" spans="1:20" x14ac:dyDescent="0.25">
      <c r="H383" t="s">
        <v>777</v>
      </c>
    </row>
    <row r="384" spans="1:20" x14ac:dyDescent="0.25">
      <c r="A384">
        <v>189</v>
      </c>
      <c r="B384">
        <v>3255</v>
      </c>
      <c r="C384" t="s">
        <v>778</v>
      </c>
      <c r="D384" t="s">
        <v>514</v>
      </c>
      <c r="E384" t="s">
        <v>68</v>
      </c>
      <c r="F384" t="s">
        <v>779</v>
      </c>
      <c r="G384" t="str">
        <f>"00155009"</f>
        <v>00155009</v>
      </c>
      <c r="H384">
        <v>3</v>
      </c>
      <c r="I384">
        <v>400</v>
      </c>
      <c r="J384">
        <v>0</v>
      </c>
      <c r="K384">
        <v>200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S384" t="s">
        <v>292</v>
      </c>
      <c r="T384">
        <v>600</v>
      </c>
    </row>
    <row r="385" spans="1:20" x14ac:dyDescent="0.25">
      <c r="H385" t="s">
        <v>780</v>
      </c>
    </row>
    <row r="386" spans="1:20" x14ac:dyDescent="0.25">
      <c r="A386">
        <v>190</v>
      </c>
      <c r="B386">
        <v>982</v>
      </c>
      <c r="C386" t="s">
        <v>781</v>
      </c>
      <c r="D386" t="s">
        <v>43</v>
      </c>
      <c r="E386" t="s">
        <v>782</v>
      </c>
      <c r="F386" t="s">
        <v>783</v>
      </c>
      <c r="G386" t="str">
        <f>"00192492"</f>
        <v>00192492</v>
      </c>
      <c r="H386">
        <v>3</v>
      </c>
      <c r="I386">
        <v>400</v>
      </c>
      <c r="J386">
        <v>0</v>
      </c>
      <c r="K386">
        <v>0</v>
      </c>
      <c r="L386">
        <v>4</v>
      </c>
      <c r="M386">
        <v>200</v>
      </c>
      <c r="N386">
        <v>0</v>
      </c>
      <c r="O386">
        <v>0</v>
      </c>
      <c r="P386">
        <v>0</v>
      </c>
      <c r="Q386">
        <v>0</v>
      </c>
      <c r="S386" t="s">
        <v>784</v>
      </c>
      <c r="T386">
        <v>600</v>
      </c>
    </row>
    <row r="387" spans="1:20" x14ac:dyDescent="0.25">
      <c r="H387" t="s">
        <v>785</v>
      </c>
    </row>
    <row r="388" spans="1:20" x14ac:dyDescent="0.25">
      <c r="A388">
        <v>191</v>
      </c>
      <c r="B388">
        <v>4377</v>
      </c>
      <c r="C388" t="s">
        <v>786</v>
      </c>
      <c r="D388" t="s">
        <v>43</v>
      </c>
      <c r="E388" t="s">
        <v>787</v>
      </c>
      <c r="F388" t="s">
        <v>788</v>
      </c>
      <c r="G388" t="str">
        <f>"00195842"</f>
        <v>00195842</v>
      </c>
      <c r="H388">
        <v>3</v>
      </c>
      <c r="I388">
        <v>400</v>
      </c>
      <c r="J388">
        <v>0</v>
      </c>
      <c r="K388">
        <v>0</v>
      </c>
      <c r="L388">
        <v>4</v>
      </c>
      <c r="M388">
        <v>200</v>
      </c>
      <c r="N388">
        <v>0</v>
      </c>
      <c r="O388">
        <v>0</v>
      </c>
      <c r="P388">
        <v>0</v>
      </c>
      <c r="Q388">
        <v>0</v>
      </c>
      <c r="S388" t="s">
        <v>45</v>
      </c>
      <c r="T388">
        <v>600</v>
      </c>
    </row>
    <row r="389" spans="1:20" x14ac:dyDescent="0.25">
      <c r="H389" t="s">
        <v>191</v>
      </c>
    </row>
    <row r="390" spans="1:20" x14ac:dyDescent="0.25">
      <c r="A390">
        <v>192</v>
      </c>
      <c r="B390">
        <v>3148</v>
      </c>
      <c r="C390" t="s">
        <v>789</v>
      </c>
      <c r="D390" t="s">
        <v>53</v>
      </c>
      <c r="E390" t="s">
        <v>48</v>
      </c>
      <c r="F390" t="s">
        <v>790</v>
      </c>
      <c r="G390" t="str">
        <f>"00193426"</f>
        <v>00193426</v>
      </c>
      <c r="H390">
        <v>0</v>
      </c>
      <c r="I390">
        <v>0</v>
      </c>
      <c r="J390">
        <v>0</v>
      </c>
      <c r="K390">
        <v>200</v>
      </c>
      <c r="L390">
        <v>8</v>
      </c>
      <c r="M390">
        <v>400</v>
      </c>
      <c r="N390">
        <v>0</v>
      </c>
      <c r="O390">
        <v>0</v>
      </c>
      <c r="P390">
        <v>0</v>
      </c>
      <c r="Q390">
        <v>0</v>
      </c>
      <c r="S390" t="s">
        <v>791</v>
      </c>
      <c r="T390">
        <v>600</v>
      </c>
    </row>
    <row r="391" spans="1:20" x14ac:dyDescent="0.25">
      <c r="H391" t="s">
        <v>792</v>
      </c>
    </row>
    <row r="392" spans="1:20" x14ac:dyDescent="0.25">
      <c r="A392">
        <v>193</v>
      </c>
      <c r="B392">
        <v>477</v>
      </c>
      <c r="C392" t="s">
        <v>793</v>
      </c>
      <c r="D392" t="s">
        <v>794</v>
      </c>
      <c r="E392" t="s">
        <v>33</v>
      </c>
      <c r="F392" t="s">
        <v>795</v>
      </c>
      <c r="G392" t="str">
        <f>"00208044"</f>
        <v>00208044</v>
      </c>
      <c r="H392">
        <v>0</v>
      </c>
      <c r="I392">
        <v>0</v>
      </c>
      <c r="J392">
        <v>0</v>
      </c>
      <c r="K392">
        <v>200</v>
      </c>
      <c r="L392">
        <v>8</v>
      </c>
      <c r="M392">
        <v>400</v>
      </c>
      <c r="N392">
        <v>0</v>
      </c>
      <c r="O392">
        <v>0</v>
      </c>
      <c r="P392">
        <v>0</v>
      </c>
      <c r="Q392">
        <v>0</v>
      </c>
      <c r="S392" t="s">
        <v>796</v>
      </c>
      <c r="T392">
        <v>600</v>
      </c>
    </row>
    <row r="393" spans="1:20" x14ac:dyDescent="0.25">
      <c r="H393">
        <v>508</v>
      </c>
    </row>
    <row r="394" spans="1:20" x14ac:dyDescent="0.25">
      <c r="A394">
        <v>194</v>
      </c>
      <c r="B394">
        <v>1925</v>
      </c>
      <c r="C394" t="s">
        <v>797</v>
      </c>
      <c r="D394" t="s">
        <v>410</v>
      </c>
      <c r="E394" t="s">
        <v>43</v>
      </c>
      <c r="F394" t="s">
        <v>798</v>
      </c>
      <c r="G394" t="str">
        <f>"00205942"</f>
        <v>00205942</v>
      </c>
      <c r="H394">
        <v>0</v>
      </c>
      <c r="I394">
        <v>0</v>
      </c>
      <c r="J394">
        <v>0</v>
      </c>
      <c r="K394">
        <v>200</v>
      </c>
      <c r="L394">
        <v>8</v>
      </c>
      <c r="M394">
        <v>400</v>
      </c>
      <c r="N394">
        <v>0</v>
      </c>
      <c r="O394">
        <v>0</v>
      </c>
      <c r="P394">
        <v>0</v>
      </c>
      <c r="Q394">
        <v>0</v>
      </c>
      <c r="S394" t="s">
        <v>285</v>
      </c>
      <c r="T394">
        <v>600</v>
      </c>
    </row>
    <row r="395" spans="1:20" x14ac:dyDescent="0.25">
      <c r="H395">
        <v>509</v>
      </c>
    </row>
    <row r="396" spans="1:20" x14ac:dyDescent="0.25">
      <c r="A396">
        <v>195</v>
      </c>
      <c r="B396">
        <v>151</v>
      </c>
      <c r="C396" t="s">
        <v>799</v>
      </c>
      <c r="D396" t="s">
        <v>800</v>
      </c>
      <c r="E396" t="s">
        <v>801</v>
      </c>
      <c r="F396" t="s">
        <v>802</v>
      </c>
      <c r="G396" t="str">
        <f>"00188549"</f>
        <v>00188549</v>
      </c>
      <c r="H396">
        <v>2</v>
      </c>
      <c r="I396">
        <v>200</v>
      </c>
      <c r="J396">
        <v>0</v>
      </c>
      <c r="K396">
        <v>0</v>
      </c>
      <c r="L396">
        <v>8</v>
      </c>
      <c r="M396">
        <v>400</v>
      </c>
      <c r="N396">
        <v>0</v>
      </c>
      <c r="O396">
        <v>0</v>
      </c>
      <c r="P396">
        <v>0</v>
      </c>
      <c r="Q396">
        <v>0</v>
      </c>
      <c r="S396">
        <v>12</v>
      </c>
      <c r="T396">
        <v>600</v>
      </c>
    </row>
    <row r="397" spans="1:20" x14ac:dyDescent="0.25">
      <c r="H397" t="s">
        <v>803</v>
      </c>
    </row>
    <row r="398" spans="1:20" x14ac:dyDescent="0.25">
      <c r="A398">
        <v>196</v>
      </c>
      <c r="B398">
        <v>2369</v>
      </c>
      <c r="C398" t="s">
        <v>804</v>
      </c>
      <c r="D398" t="s">
        <v>112</v>
      </c>
      <c r="E398" t="s">
        <v>295</v>
      </c>
      <c r="F398" t="s">
        <v>805</v>
      </c>
      <c r="G398" t="str">
        <f>"00188590"</f>
        <v>00188590</v>
      </c>
      <c r="H398">
        <v>1</v>
      </c>
      <c r="I398">
        <v>100</v>
      </c>
      <c r="J398">
        <v>0</v>
      </c>
      <c r="K398">
        <v>0</v>
      </c>
      <c r="L398">
        <v>8</v>
      </c>
      <c r="M398">
        <v>400</v>
      </c>
      <c r="N398">
        <v>13</v>
      </c>
      <c r="O398">
        <v>91</v>
      </c>
      <c r="P398">
        <v>0</v>
      </c>
      <c r="Q398">
        <v>0</v>
      </c>
      <c r="S398" t="s">
        <v>806</v>
      </c>
      <c r="T398">
        <v>591</v>
      </c>
    </row>
    <row r="399" spans="1:20" x14ac:dyDescent="0.25">
      <c r="H399" t="s">
        <v>807</v>
      </c>
    </row>
    <row r="400" spans="1:20" x14ac:dyDescent="0.25">
      <c r="A400">
        <v>197</v>
      </c>
      <c r="B400">
        <v>2196</v>
      </c>
      <c r="C400" t="s">
        <v>808</v>
      </c>
      <c r="D400" t="s">
        <v>227</v>
      </c>
      <c r="E400" t="s">
        <v>48</v>
      </c>
      <c r="F400" t="s">
        <v>809</v>
      </c>
      <c r="G400" t="str">
        <f>"201507001873"</f>
        <v>201507001873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84</v>
      </c>
      <c r="O400">
        <v>588</v>
      </c>
      <c r="P400">
        <v>0</v>
      </c>
      <c r="Q400">
        <v>0</v>
      </c>
      <c r="S400" t="s">
        <v>585</v>
      </c>
      <c r="T400">
        <v>588</v>
      </c>
    </row>
    <row r="401" spans="1:20" x14ac:dyDescent="0.25">
      <c r="H401" t="s">
        <v>666</v>
      </c>
    </row>
    <row r="402" spans="1:20" x14ac:dyDescent="0.25">
      <c r="A402">
        <v>198</v>
      </c>
      <c r="B402">
        <v>859</v>
      </c>
      <c r="C402" t="s">
        <v>810</v>
      </c>
      <c r="D402" t="s">
        <v>811</v>
      </c>
      <c r="E402" t="s">
        <v>33</v>
      </c>
      <c r="F402" t="s">
        <v>812</v>
      </c>
      <c r="G402" t="str">
        <f>"00190330"</f>
        <v>00190330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84</v>
      </c>
      <c r="O402">
        <v>588</v>
      </c>
      <c r="P402">
        <v>0</v>
      </c>
      <c r="Q402">
        <v>0</v>
      </c>
      <c r="S402" t="s">
        <v>813</v>
      </c>
      <c r="T402">
        <v>588</v>
      </c>
    </row>
    <row r="403" spans="1:20" x14ac:dyDescent="0.25">
      <c r="H403">
        <v>508</v>
      </c>
    </row>
    <row r="404" spans="1:20" x14ac:dyDescent="0.25">
      <c r="A404">
        <v>199</v>
      </c>
      <c r="B404">
        <v>831</v>
      </c>
      <c r="C404" t="s">
        <v>814</v>
      </c>
      <c r="D404" t="s">
        <v>91</v>
      </c>
      <c r="E404" t="s">
        <v>43</v>
      </c>
      <c r="F404" t="s">
        <v>815</v>
      </c>
      <c r="G404" t="str">
        <f>"201511022454"</f>
        <v>201511022454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84</v>
      </c>
      <c r="O404">
        <v>588</v>
      </c>
      <c r="P404">
        <v>0</v>
      </c>
      <c r="Q404">
        <v>0</v>
      </c>
      <c r="S404" t="s">
        <v>816</v>
      </c>
      <c r="T404">
        <v>588</v>
      </c>
    </row>
    <row r="405" spans="1:20" x14ac:dyDescent="0.25">
      <c r="H405" t="s">
        <v>817</v>
      </c>
    </row>
    <row r="406" spans="1:20" x14ac:dyDescent="0.25">
      <c r="A406">
        <v>200</v>
      </c>
      <c r="B406">
        <v>930</v>
      </c>
      <c r="C406" t="s">
        <v>818</v>
      </c>
      <c r="D406" t="s">
        <v>819</v>
      </c>
      <c r="E406" t="s">
        <v>91</v>
      </c>
      <c r="F406" t="s">
        <v>820</v>
      </c>
      <c r="G406" t="str">
        <f>"00186934"</f>
        <v>00186934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84</v>
      </c>
      <c r="O406">
        <v>588</v>
      </c>
      <c r="P406">
        <v>0</v>
      </c>
      <c r="Q406">
        <v>0</v>
      </c>
      <c r="S406" t="s">
        <v>821</v>
      </c>
      <c r="T406">
        <v>588</v>
      </c>
    </row>
    <row r="407" spans="1:20" x14ac:dyDescent="0.25">
      <c r="H407">
        <v>508</v>
      </c>
    </row>
    <row r="408" spans="1:20" x14ac:dyDescent="0.25">
      <c r="A408">
        <v>201</v>
      </c>
      <c r="B408">
        <v>1737</v>
      </c>
      <c r="C408" t="s">
        <v>822</v>
      </c>
      <c r="D408" t="s">
        <v>823</v>
      </c>
      <c r="E408" t="s">
        <v>48</v>
      </c>
      <c r="F408" t="s">
        <v>824</v>
      </c>
      <c r="G408" t="str">
        <f>"00057612"</f>
        <v>00057612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84</v>
      </c>
      <c r="O408">
        <v>588</v>
      </c>
      <c r="P408">
        <v>0</v>
      </c>
      <c r="Q408">
        <v>0</v>
      </c>
      <c r="S408" t="s">
        <v>825</v>
      </c>
      <c r="T408">
        <v>588</v>
      </c>
    </row>
    <row r="409" spans="1:20" x14ac:dyDescent="0.25">
      <c r="H409" t="s">
        <v>826</v>
      </c>
    </row>
    <row r="410" spans="1:20" x14ac:dyDescent="0.25">
      <c r="A410">
        <v>202</v>
      </c>
      <c r="B410">
        <v>3150</v>
      </c>
      <c r="C410" t="s">
        <v>827</v>
      </c>
      <c r="D410" t="s">
        <v>43</v>
      </c>
      <c r="E410" t="s">
        <v>38</v>
      </c>
      <c r="F410" t="s">
        <v>828</v>
      </c>
      <c r="G410" t="str">
        <f>"00192682"</f>
        <v>00192682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84</v>
      </c>
      <c r="O410">
        <v>588</v>
      </c>
      <c r="P410">
        <v>0</v>
      </c>
      <c r="Q410">
        <v>0</v>
      </c>
      <c r="S410" t="s">
        <v>829</v>
      </c>
      <c r="T410">
        <v>588</v>
      </c>
    </row>
    <row r="411" spans="1:20" x14ac:dyDescent="0.25">
      <c r="H411">
        <v>508</v>
      </c>
    </row>
    <row r="412" spans="1:20" x14ac:dyDescent="0.25">
      <c r="A412">
        <v>203</v>
      </c>
      <c r="B412">
        <v>2552</v>
      </c>
      <c r="C412" t="s">
        <v>830</v>
      </c>
      <c r="D412" t="s">
        <v>48</v>
      </c>
      <c r="E412" t="s">
        <v>831</v>
      </c>
      <c r="F412" t="s">
        <v>832</v>
      </c>
      <c r="G412" t="str">
        <f>"00195101"</f>
        <v>00195101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84</v>
      </c>
      <c r="O412">
        <v>588</v>
      </c>
      <c r="P412">
        <v>0</v>
      </c>
      <c r="Q412">
        <v>0</v>
      </c>
      <c r="S412" t="s">
        <v>470</v>
      </c>
      <c r="T412">
        <v>588</v>
      </c>
    </row>
    <row r="413" spans="1:20" x14ac:dyDescent="0.25">
      <c r="H413">
        <v>508</v>
      </c>
    </row>
    <row r="414" spans="1:20" x14ac:dyDescent="0.25">
      <c r="A414">
        <v>204</v>
      </c>
      <c r="B414">
        <v>1383</v>
      </c>
      <c r="C414" t="s">
        <v>833</v>
      </c>
      <c r="D414" t="s">
        <v>591</v>
      </c>
      <c r="E414" t="s">
        <v>91</v>
      </c>
      <c r="F414" t="s">
        <v>834</v>
      </c>
      <c r="G414" t="str">
        <f>"00200939"</f>
        <v>00200939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84</v>
      </c>
      <c r="O414">
        <v>588</v>
      </c>
      <c r="P414">
        <v>0</v>
      </c>
      <c r="Q414">
        <v>0</v>
      </c>
      <c r="S414" t="s">
        <v>835</v>
      </c>
      <c r="T414">
        <v>588</v>
      </c>
    </row>
    <row r="415" spans="1:20" x14ac:dyDescent="0.25">
      <c r="H415" t="s">
        <v>836</v>
      </c>
    </row>
    <row r="416" spans="1:20" x14ac:dyDescent="0.25">
      <c r="A416">
        <v>205</v>
      </c>
      <c r="B416">
        <v>4214</v>
      </c>
      <c r="C416" t="s">
        <v>837</v>
      </c>
      <c r="D416" t="s">
        <v>74</v>
      </c>
      <c r="E416" t="s">
        <v>87</v>
      </c>
      <c r="F416" t="s">
        <v>838</v>
      </c>
      <c r="G416" t="str">
        <f>"00075149"</f>
        <v>00075149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84</v>
      </c>
      <c r="O416">
        <v>588</v>
      </c>
      <c r="P416">
        <v>0</v>
      </c>
      <c r="Q416">
        <v>0</v>
      </c>
      <c r="S416" t="s">
        <v>839</v>
      </c>
      <c r="T416">
        <v>588</v>
      </c>
    </row>
    <row r="417" spans="1:20" x14ac:dyDescent="0.25">
      <c r="H417">
        <v>509</v>
      </c>
    </row>
    <row r="418" spans="1:20" x14ac:dyDescent="0.25">
      <c r="A418">
        <v>206</v>
      </c>
      <c r="B418">
        <v>1379</v>
      </c>
      <c r="C418" t="s">
        <v>840</v>
      </c>
      <c r="D418" t="s">
        <v>249</v>
      </c>
      <c r="E418" t="s">
        <v>91</v>
      </c>
      <c r="F418" t="s">
        <v>841</v>
      </c>
      <c r="G418" t="str">
        <f>"00199425"</f>
        <v>00199425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84</v>
      </c>
      <c r="O418">
        <v>588</v>
      </c>
      <c r="P418">
        <v>0</v>
      </c>
      <c r="Q418">
        <v>0</v>
      </c>
      <c r="S418" t="s">
        <v>710</v>
      </c>
      <c r="T418">
        <v>588</v>
      </c>
    </row>
    <row r="419" spans="1:20" x14ac:dyDescent="0.25">
      <c r="H419" t="s">
        <v>99</v>
      </c>
    </row>
    <row r="420" spans="1:20" x14ac:dyDescent="0.25">
      <c r="A420">
        <v>207</v>
      </c>
      <c r="B420">
        <v>2406</v>
      </c>
      <c r="C420" t="s">
        <v>842</v>
      </c>
      <c r="D420" t="s">
        <v>591</v>
      </c>
      <c r="E420" t="s">
        <v>318</v>
      </c>
      <c r="F420" t="s">
        <v>843</v>
      </c>
      <c r="G420" t="str">
        <f>"00193104"</f>
        <v>00193104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84</v>
      </c>
      <c r="O420">
        <v>588</v>
      </c>
      <c r="P420">
        <v>0</v>
      </c>
      <c r="Q420">
        <v>0</v>
      </c>
      <c r="S420" t="s">
        <v>844</v>
      </c>
      <c r="T420">
        <v>588</v>
      </c>
    </row>
    <row r="421" spans="1:20" x14ac:dyDescent="0.25">
      <c r="H421" t="s">
        <v>845</v>
      </c>
    </row>
    <row r="422" spans="1:20" x14ac:dyDescent="0.25">
      <c r="A422">
        <v>208</v>
      </c>
      <c r="B422">
        <v>2729</v>
      </c>
      <c r="C422" t="s">
        <v>846</v>
      </c>
      <c r="D422" t="s">
        <v>74</v>
      </c>
      <c r="E422" t="s">
        <v>91</v>
      </c>
      <c r="F422" t="s">
        <v>847</v>
      </c>
      <c r="G422" t="str">
        <f>"00095752"</f>
        <v>00095752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84</v>
      </c>
      <c r="O422">
        <v>588</v>
      </c>
      <c r="P422">
        <v>0</v>
      </c>
      <c r="Q422">
        <v>0</v>
      </c>
      <c r="S422" t="s">
        <v>848</v>
      </c>
      <c r="T422">
        <v>588</v>
      </c>
    </row>
    <row r="423" spans="1:20" x14ac:dyDescent="0.25">
      <c r="H423" t="s">
        <v>849</v>
      </c>
    </row>
    <row r="424" spans="1:20" x14ac:dyDescent="0.25">
      <c r="A424">
        <v>209</v>
      </c>
      <c r="B424">
        <v>2405</v>
      </c>
      <c r="C424" t="s">
        <v>850</v>
      </c>
      <c r="D424" t="s">
        <v>74</v>
      </c>
      <c r="E424" t="s">
        <v>91</v>
      </c>
      <c r="F424" t="s">
        <v>851</v>
      </c>
      <c r="G424" t="str">
        <f>"00200085"</f>
        <v>00200085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84</v>
      </c>
      <c r="O424">
        <v>588</v>
      </c>
      <c r="P424">
        <v>0</v>
      </c>
      <c r="Q424">
        <v>0</v>
      </c>
      <c r="S424" t="s">
        <v>852</v>
      </c>
      <c r="T424">
        <v>588</v>
      </c>
    </row>
    <row r="425" spans="1:20" x14ac:dyDescent="0.25">
      <c r="H425" t="s">
        <v>853</v>
      </c>
    </row>
    <row r="426" spans="1:20" x14ac:dyDescent="0.25">
      <c r="A426">
        <v>210</v>
      </c>
      <c r="B426">
        <v>1854</v>
      </c>
      <c r="C426" t="s">
        <v>854</v>
      </c>
      <c r="D426" t="s">
        <v>91</v>
      </c>
      <c r="E426" t="s">
        <v>272</v>
      </c>
      <c r="F426" t="s">
        <v>855</v>
      </c>
      <c r="G426" t="str">
        <f>"00050051"</f>
        <v>00050051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84</v>
      </c>
      <c r="O426">
        <v>588</v>
      </c>
      <c r="P426">
        <v>0</v>
      </c>
      <c r="Q426">
        <v>0</v>
      </c>
      <c r="S426" t="s">
        <v>617</v>
      </c>
      <c r="T426">
        <v>588</v>
      </c>
    </row>
    <row r="427" spans="1:20" x14ac:dyDescent="0.25">
      <c r="H427" t="s">
        <v>856</v>
      </c>
    </row>
    <row r="428" spans="1:20" x14ac:dyDescent="0.25">
      <c r="A428">
        <v>211</v>
      </c>
      <c r="B428">
        <v>1432</v>
      </c>
      <c r="C428" t="s">
        <v>857</v>
      </c>
      <c r="D428" t="s">
        <v>858</v>
      </c>
      <c r="E428" t="s">
        <v>43</v>
      </c>
      <c r="F428" t="s">
        <v>859</v>
      </c>
      <c r="G428" t="str">
        <f>"00002360"</f>
        <v>00002360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84</v>
      </c>
      <c r="O428">
        <v>588</v>
      </c>
      <c r="P428">
        <v>0</v>
      </c>
      <c r="Q428">
        <v>0</v>
      </c>
      <c r="S428" t="s">
        <v>860</v>
      </c>
      <c r="T428">
        <v>588</v>
      </c>
    </row>
    <row r="429" spans="1:20" x14ac:dyDescent="0.25">
      <c r="H429" t="s">
        <v>861</v>
      </c>
    </row>
    <row r="430" spans="1:20" x14ac:dyDescent="0.25">
      <c r="A430">
        <v>212</v>
      </c>
      <c r="B430">
        <v>3902</v>
      </c>
      <c r="C430" t="s">
        <v>862</v>
      </c>
      <c r="D430" t="s">
        <v>43</v>
      </c>
      <c r="E430" t="s">
        <v>863</v>
      </c>
      <c r="F430" t="s">
        <v>864</v>
      </c>
      <c r="G430" t="str">
        <f>"00148760"</f>
        <v>00148760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84</v>
      </c>
      <c r="O430">
        <v>588</v>
      </c>
      <c r="P430">
        <v>0</v>
      </c>
      <c r="Q430">
        <v>0</v>
      </c>
      <c r="S430" t="s">
        <v>577</v>
      </c>
      <c r="T430">
        <v>588</v>
      </c>
    </row>
    <row r="431" spans="1:20" x14ac:dyDescent="0.25">
      <c r="H431">
        <v>508</v>
      </c>
    </row>
    <row r="432" spans="1:20" x14ac:dyDescent="0.25">
      <c r="A432">
        <v>213</v>
      </c>
      <c r="B432">
        <v>3302</v>
      </c>
      <c r="C432" t="s">
        <v>865</v>
      </c>
      <c r="D432" t="s">
        <v>866</v>
      </c>
      <c r="E432" t="s">
        <v>38</v>
      </c>
      <c r="F432" t="s">
        <v>867</v>
      </c>
      <c r="G432" t="str">
        <f>"00186780"</f>
        <v>00186780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84</v>
      </c>
      <c r="O432">
        <v>588</v>
      </c>
      <c r="P432">
        <v>0</v>
      </c>
      <c r="Q432">
        <v>0</v>
      </c>
      <c r="S432" t="s">
        <v>202</v>
      </c>
      <c r="T432">
        <v>588</v>
      </c>
    </row>
    <row r="433" spans="1:20" x14ac:dyDescent="0.25">
      <c r="H433" t="s">
        <v>868</v>
      </c>
    </row>
    <row r="434" spans="1:20" x14ac:dyDescent="0.25">
      <c r="A434">
        <v>214</v>
      </c>
      <c r="B434">
        <v>1672</v>
      </c>
      <c r="C434" t="s">
        <v>869</v>
      </c>
      <c r="D434" t="s">
        <v>601</v>
      </c>
      <c r="E434" t="s">
        <v>43</v>
      </c>
      <c r="F434" t="s">
        <v>870</v>
      </c>
      <c r="G434" t="str">
        <f>"00185629"</f>
        <v>00185629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84</v>
      </c>
      <c r="O434">
        <v>588</v>
      </c>
      <c r="P434">
        <v>0</v>
      </c>
      <c r="Q434">
        <v>0</v>
      </c>
      <c r="S434" t="s">
        <v>871</v>
      </c>
      <c r="T434">
        <v>588</v>
      </c>
    </row>
    <row r="435" spans="1:20" x14ac:dyDescent="0.25">
      <c r="H435" t="s">
        <v>872</v>
      </c>
    </row>
    <row r="436" spans="1:20" x14ac:dyDescent="0.25">
      <c r="A436">
        <v>215</v>
      </c>
      <c r="B436">
        <v>3178</v>
      </c>
      <c r="C436" t="s">
        <v>873</v>
      </c>
      <c r="D436" t="s">
        <v>33</v>
      </c>
      <c r="E436" t="s">
        <v>295</v>
      </c>
      <c r="F436" t="s">
        <v>874</v>
      </c>
      <c r="G436" t="str">
        <f>"00200143"</f>
        <v>00200143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84</v>
      </c>
      <c r="O436">
        <v>588</v>
      </c>
      <c r="P436">
        <v>0</v>
      </c>
      <c r="Q436">
        <v>0</v>
      </c>
      <c r="S436" t="s">
        <v>875</v>
      </c>
      <c r="T436">
        <v>588</v>
      </c>
    </row>
    <row r="437" spans="1:20" x14ac:dyDescent="0.25">
      <c r="H437" t="s">
        <v>99</v>
      </c>
    </row>
    <row r="438" spans="1:20" x14ac:dyDescent="0.25">
      <c r="A438">
        <v>216</v>
      </c>
      <c r="B438">
        <v>4135</v>
      </c>
      <c r="C438" t="s">
        <v>876</v>
      </c>
      <c r="D438" t="s">
        <v>155</v>
      </c>
      <c r="E438" t="s">
        <v>48</v>
      </c>
      <c r="F438" t="s">
        <v>877</v>
      </c>
      <c r="G438" t="str">
        <f>"00041101"</f>
        <v>00041101</v>
      </c>
      <c r="H438">
        <v>3</v>
      </c>
      <c r="I438">
        <v>400</v>
      </c>
      <c r="J438">
        <v>0</v>
      </c>
      <c r="K438">
        <v>0</v>
      </c>
      <c r="L438">
        <v>3</v>
      </c>
      <c r="M438">
        <v>150</v>
      </c>
      <c r="N438">
        <v>5</v>
      </c>
      <c r="O438">
        <v>35</v>
      </c>
      <c r="P438">
        <v>0</v>
      </c>
      <c r="Q438">
        <v>0</v>
      </c>
      <c r="S438">
        <v>15</v>
      </c>
      <c r="T438">
        <v>585</v>
      </c>
    </row>
    <row r="439" spans="1:20" x14ac:dyDescent="0.25">
      <c r="H439">
        <v>508</v>
      </c>
    </row>
    <row r="440" spans="1:20" x14ac:dyDescent="0.25">
      <c r="A440">
        <v>217</v>
      </c>
      <c r="B440">
        <v>3777</v>
      </c>
      <c r="C440" t="s">
        <v>878</v>
      </c>
      <c r="D440" t="s">
        <v>683</v>
      </c>
      <c r="E440" t="s">
        <v>15</v>
      </c>
      <c r="F440" t="s">
        <v>879</v>
      </c>
      <c r="G440" t="str">
        <f>"00026873"</f>
        <v>00026873</v>
      </c>
      <c r="H440">
        <v>0</v>
      </c>
      <c r="I440">
        <v>0</v>
      </c>
      <c r="J440">
        <v>300</v>
      </c>
      <c r="K440">
        <v>0</v>
      </c>
      <c r="L440">
        <v>5</v>
      </c>
      <c r="M440">
        <v>250</v>
      </c>
      <c r="N440">
        <v>5</v>
      </c>
      <c r="O440">
        <v>35</v>
      </c>
      <c r="P440">
        <v>0</v>
      </c>
      <c r="Q440">
        <v>0</v>
      </c>
      <c r="S440" t="s">
        <v>880</v>
      </c>
      <c r="T440">
        <v>585</v>
      </c>
    </row>
    <row r="441" spans="1:20" x14ac:dyDescent="0.25">
      <c r="H441" t="s">
        <v>881</v>
      </c>
    </row>
    <row r="442" spans="1:20" x14ac:dyDescent="0.25">
      <c r="A442">
        <v>218</v>
      </c>
      <c r="B442">
        <v>2480</v>
      </c>
      <c r="C442" t="s">
        <v>882</v>
      </c>
      <c r="D442" t="s">
        <v>883</v>
      </c>
      <c r="E442" t="s">
        <v>33</v>
      </c>
      <c r="F442" t="s">
        <v>884</v>
      </c>
      <c r="G442" t="str">
        <f>"00046050"</f>
        <v>00046050</v>
      </c>
      <c r="H442">
        <v>0</v>
      </c>
      <c r="I442">
        <v>0</v>
      </c>
      <c r="J442">
        <v>300</v>
      </c>
      <c r="K442">
        <v>0</v>
      </c>
      <c r="L442">
        <v>2</v>
      </c>
      <c r="M442">
        <v>100</v>
      </c>
      <c r="N442">
        <v>15</v>
      </c>
      <c r="O442">
        <v>105</v>
      </c>
      <c r="P442">
        <v>75</v>
      </c>
      <c r="Q442">
        <v>0</v>
      </c>
      <c r="S442" t="s">
        <v>885</v>
      </c>
      <c r="T442">
        <v>580</v>
      </c>
    </row>
    <row r="443" spans="1:20" x14ac:dyDescent="0.25">
      <c r="H443" t="s">
        <v>749</v>
      </c>
    </row>
    <row r="444" spans="1:20" x14ac:dyDescent="0.25">
      <c r="A444">
        <v>219</v>
      </c>
      <c r="B444">
        <v>972</v>
      </c>
      <c r="C444" t="s">
        <v>886</v>
      </c>
      <c r="D444" t="s">
        <v>27</v>
      </c>
      <c r="E444" t="s">
        <v>887</v>
      </c>
      <c r="F444" t="s">
        <v>888</v>
      </c>
      <c r="G444" t="str">
        <f>"00150297"</f>
        <v>00150297</v>
      </c>
      <c r="H444">
        <v>0</v>
      </c>
      <c r="I444">
        <v>0</v>
      </c>
      <c r="J444">
        <v>0</v>
      </c>
      <c r="K444">
        <v>200</v>
      </c>
      <c r="L444">
        <v>4</v>
      </c>
      <c r="M444">
        <v>200</v>
      </c>
      <c r="N444">
        <v>15</v>
      </c>
      <c r="O444">
        <v>105</v>
      </c>
      <c r="P444">
        <v>75</v>
      </c>
      <c r="Q444">
        <v>0</v>
      </c>
      <c r="S444" t="s">
        <v>889</v>
      </c>
      <c r="T444">
        <v>580</v>
      </c>
    </row>
    <row r="445" spans="1:20" x14ac:dyDescent="0.25">
      <c r="H445" t="s">
        <v>890</v>
      </c>
    </row>
    <row r="446" spans="1:20" x14ac:dyDescent="0.25">
      <c r="A446">
        <v>220</v>
      </c>
      <c r="B446">
        <v>2427</v>
      </c>
      <c r="C446" t="s">
        <v>891</v>
      </c>
      <c r="D446" t="s">
        <v>87</v>
      </c>
      <c r="E446" t="s">
        <v>27</v>
      </c>
      <c r="F446" t="s">
        <v>892</v>
      </c>
      <c r="G446" t="str">
        <f>"00187811"</f>
        <v>00187811</v>
      </c>
      <c r="H446">
        <v>0</v>
      </c>
      <c r="I446">
        <v>0</v>
      </c>
      <c r="J446">
        <v>300</v>
      </c>
      <c r="K446">
        <v>0</v>
      </c>
      <c r="L446">
        <v>3</v>
      </c>
      <c r="M446">
        <v>150</v>
      </c>
      <c r="N446">
        <v>18</v>
      </c>
      <c r="O446">
        <v>126</v>
      </c>
      <c r="P446">
        <v>0</v>
      </c>
      <c r="Q446">
        <v>0</v>
      </c>
      <c r="S446" t="s">
        <v>893</v>
      </c>
      <c r="T446">
        <v>576</v>
      </c>
    </row>
    <row r="447" spans="1:20" x14ac:dyDescent="0.25">
      <c r="H447" t="s">
        <v>666</v>
      </c>
    </row>
    <row r="448" spans="1:20" x14ac:dyDescent="0.25">
      <c r="A448">
        <v>221</v>
      </c>
      <c r="B448">
        <v>1374</v>
      </c>
      <c r="C448" t="s">
        <v>894</v>
      </c>
      <c r="D448" t="s">
        <v>43</v>
      </c>
      <c r="E448" t="s">
        <v>33</v>
      </c>
      <c r="F448" t="s">
        <v>895</v>
      </c>
      <c r="G448" t="str">
        <f>"201507002448"</f>
        <v>201507002448</v>
      </c>
      <c r="H448">
        <v>0</v>
      </c>
      <c r="I448">
        <v>0</v>
      </c>
      <c r="J448">
        <v>0</v>
      </c>
      <c r="K448">
        <v>0</v>
      </c>
      <c r="L448">
        <v>1</v>
      </c>
      <c r="M448">
        <v>50</v>
      </c>
      <c r="N448">
        <v>63</v>
      </c>
      <c r="O448">
        <v>441</v>
      </c>
      <c r="P448">
        <v>75</v>
      </c>
      <c r="Q448">
        <v>0</v>
      </c>
      <c r="S448" t="s">
        <v>896</v>
      </c>
      <c r="T448">
        <v>566</v>
      </c>
    </row>
    <row r="449" spans="1:20" x14ac:dyDescent="0.25">
      <c r="H449" t="s">
        <v>99</v>
      </c>
    </row>
    <row r="450" spans="1:20" x14ac:dyDescent="0.25">
      <c r="A450">
        <v>222</v>
      </c>
      <c r="B450">
        <v>2389</v>
      </c>
      <c r="C450" t="s">
        <v>897</v>
      </c>
      <c r="D450" t="s">
        <v>443</v>
      </c>
      <c r="E450" t="s">
        <v>451</v>
      </c>
      <c r="F450" t="s">
        <v>898</v>
      </c>
      <c r="G450" t="str">
        <f>"201510000568"</f>
        <v>201510000568</v>
      </c>
      <c r="H450">
        <v>1</v>
      </c>
      <c r="I450">
        <v>100</v>
      </c>
      <c r="J450">
        <v>0</v>
      </c>
      <c r="K450">
        <v>0</v>
      </c>
      <c r="L450">
        <v>1</v>
      </c>
      <c r="M450">
        <v>50</v>
      </c>
      <c r="N450">
        <v>47</v>
      </c>
      <c r="O450">
        <v>329</v>
      </c>
      <c r="P450">
        <v>75</v>
      </c>
      <c r="Q450">
        <v>0</v>
      </c>
      <c r="S450" t="s">
        <v>899</v>
      </c>
      <c r="T450">
        <v>554</v>
      </c>
    </row>
    <row r="451" spans="1:20" x14ac:dyDescent="0.25">
      <c r="H451">
        <v>509</v>
      </c>
    </row>
    <row r="452" spans="1:20" x14ac:dyDescent="0.25">
      <c r="A452">
        <v>223</v>
      </c>
      <c r="B452">
        <v>1172</v>
      </c>
      <c r="C452" t="s">
        <v>900</v>
      </c>
      <c r="D452" t="s">
        <v>231</v>
      </c>
      <c r="E452" t="s">
        <v>87</v>
      </c>
      <c r="F452" t="s">
        <v>901</v>
      </c>
      <c r="G452" t="str">
        <f>"00202077"</f>
        <v>00202077</v>
      </c>
      <c r="H452">
        <v>2</v>
      </c>
      <c r="I452">
        <v>200</v>
      </c>
      <c r="J452">
        <v>300</v>
      </c>
      <c r="K452">
        <v>0</v>
      </c>
      <c r="L452">
        <v>1</v>
      </c>
      <c r="M452">
        <v>50</v>
      </c>
      <c r="N452">
        <v>0</v>
      </c>
      <c r="O452">
        <v>0</v>
      </c>
      <c r="P452">
        <v>0</v>
      </c>
      <c r="Q452">
        <v>0</v>
      </c>
      <c r="S452" t="s">
        <v>902</v>
      </c>
      <c r="T452">
        <v>550</v>
      </c>
    </row>
    <row r="453" spans="1:20" x14ac:dyDescent="0.25">
      <c r="H453" t="s">
        <v>903</v>
      </c>
    </row>
    <row r="454" spans="1:20" x14ac:dyDescent="0.25">
      <c r="A454">
        <v>224</v>
      </c>
      <c r="B454">
        <v>2985</v>
      </c>
      <c r="C454" t="s">
        <v>904</v>
      </c>
      <c r="D454" t="s">
        <v>48</v>
      </c>
      <c r="E454" t="s">
        <v>33</v>
      </c>
      <c r="F454" t="s">
        <v>905</v>
      </c>
      <c r="G454" t="str">
        <f>"00202905"</f>
        <v>00202905</v>
      </c>
      <c r="H454">
        <v>2</v>
      </c>
      <c r="I454">
        <v>200</v>
      </c>
      <c r="J454">
        <v>300</v>
      </c>
      <c r="K454">
        <v>0</v>
      </c>
      <c r="L454">
        <v>1</v>
      </c>
      <c r="M454">
        <v>50</v>
      </c>
      <c r="N454">
        <v>0</v>
      </c>
      <c r="O454">
        <v>0</v>
      </c>
      <c r="P454">
        <v>0</v>
      </c>
      <c r="Q454">
        <v>0</v>
      </c>
      <c r="S454" t="s">
        <v>364</v>
      </c>
      <c r="T454">
        <v>550</v>
      </c>
    </row>
    <row r="455" spans="1:20" x14ac:dyDescent="0.25">
      <c r="H455" t="s">
        <v>906</v>
      </c>
    </row>
    <row r="456" spans="1:20" x14ac:dyDescent="0.25">
      <c r="A456">
        <v>225</v>
      </c>
      <c r="B456">
        <v>1003</v>
      </c>
      <c r="C456" t="s">
        <v>907</v>
      </c>
      <c r="D456" t="s">
        <v>32</v>
      </c>
      <c r="E456" t="s">
        <v>27</v>
      </c>
      <c r="F456" t="s">
        <v>908</v>
      </c>
      <c r="G456" t="str">
        <f>"201511015892"</f>
        <v>201511015892</v>
      </c>
      <c r="H456">
        <v>2</v>
      </c>
      <c r="I456">
        <v>200</v>
      </c>
      <c r="J456">
        <v>300</v>
      </c>
      <c r="K456">
        <v>0</v>
      </c>
      <c r="L456">
        <v>1</v>
      </c>
      <c r="M456">
        <v>50</v>
      </c>
      <c r="N456">
        <v>0</v>
      </c>
      <c r="O456">
        <v>0</v>
      </c>
      <c r="P456">
        <v>0</v>
      </c>
      <c r="Q456">
        <v>0</v>
      </c>
      <c r="S456" t="s">
        <v>909</v>
      </c>
      <c r="T456">
        <v>550</v>
      </c>
    </row>
    <row r="457" spans="1:20" x14ac:dyDescent="0.25">
      <c r="H457" t="s">
        <v>910</v>
      </c>
    </row>
    <row r="458" spans="1:20" x14ac:dyDescent="0.25">
      <c r="A458">
        <v>226</v>
      </c>
      <c r="B458">
        <v>4193</v>
      </c>
      <c r="C458" t="s">
        <v>911</v>
      </c>
      <c r="D458" t="s">
        <v>720</v>
      </c>
      <c r="E458" t="s">
        <v>654</v>
      </c>
      <c r="F458" t="s">
        <v>912</v>
      </c>
      <c r="G458" t="str">
        <f>"00020488"</f>
        <v>00020488</v>
      </c>
      <c r="H458">
        <v>3</v>
      </c>
      <c r="I458">
        <v>400</v>
      </c>
      <c r="J458">
        <v>0</v>
      </c>
      <c r="K458">
        <v>0</v>
      </c>
      <c r="L458">
        <v>3</v>
      </c>
      <c r="M458">
        <v>150</v>
      </c>
      <c r="N458">
        <v>0</v>
      </c>
      <c r="O458">
        <v>0</v>
      </c>
      <c r="P458">
        <v>0</v>
      </c>
      <c r="Q458">
        <v>0</v>
      </c>
      <c r="S458" t="s">
        <v>913</v>
      </c>
      <c r="T458">
        <v>550</v>
      </c>
    </row>
    <row r="459" spans="1:20" x14ac:dyDescent="0.25">
      <c r="H459" t="s">
        <v>914</v>
      </c>
    </row>
    <row r="460" spans="1:20" x14ac:dyDescent="0.25">
      <c r="A460">
        <v>227</v>
      </c>
      <c r="B460">
        <v>3364</v>
      </c>
      <c r="C460" t="s">
        <v>915</v>
      </c>
      <c r="D460" t="s">
        <v>916</v>
      </c>
      <c r="E460" t="s">
        <v>27</v>
      </c>
      <c r="F460" t="s">
        <v>917</v>
      </c>
      <c r="G460" t="str">
        <f>"00200184"</f>
        <v>00200184</v>
      </c>
      <c r="H460">
        <v>2</v>
      </c>
      <c r="I460">
        <v>200</v>
      </c>
      <c r="J460">
        <v>0</v>
      </c>
      <c r="K460">
        <v>0</v>
      </c>
      <c r="L460">
        <v>7</v>
      </c>
      <c r="M460">
        <v>350</v>
      </c>
      <c r="N460">
        <v>0</v>
      </c>
      <c r="O460">
        <v>0</v>
      </c>
      <c r="P460">
        <v>0</v>
      </c>
      <c r="Q460">
        <v>0</v>
      </c>
      <c r="S460" t="s">
        <v>918</v>
      </c>
      <c r="T460">
        <v>550</v>
      </c>
    </row>
    <row r="461" spans="1:20" x14ac:dyDescent="0.25">
      <c r="H461" t="s">
        <v>919</v>
      </c>
    </row>
    <row r="462" spans="1:20" x14ac:dyDescent="0.25">
      <c r="A462">
        <v>228</v>
      </c>
      <c r="B462">
        <v>1414</v>
      </c>
      <c r="C462" t="s">
        <v>808</v>
      </c>
      <c r="D462" t="s">
        <v>15</v>
      </c>
      <c r="E462" t="s">
        <v>48</v>
      </c>
      <c r="F462" t="s">
        <v>920</v>
      </c>
      <c r="G462" t="str">
        <f>"00189227"</f>
        <v>00189227</v>
      </c>
      <c r="H462">
        <v>2</v>
      </c>
      <c r="I462">
        <v>200</v>
      </c>
      <c r="J462">
        <v>0</v>
      </c>
      <c r="K462">
        <v>0</v>
      </c>
      <c r="L462">
        <v>0</v>
      </c>
      <c r="M462">
        <v>0</v>
      </c>
      <c r="N462">
        <v>49</v>
      </c>
      <c r="O462">
        <v>343</v>
      </c>
      <c r="P462">
        <v>0</v>
      </c>
      <c r="Q462">
        <v>0</v>
      </c>
      <c r="S462" t="s">
        <v>921</v>
      </c>
      <c r="T462">
        <v>543</v>
      </c>
    </row>
    <row r="463" spans="1:20" x14ac:dyDescent="0.25">
      <c r="H463" t="s">
        <v>922</v>
      </c>
    </row>
    <row r="464" spans="1:20" x14ac:dyDescent="0.25">
      <c r="A464">
        <v>229</v>
      </c>
      <c r="B464">
        <v>2514</v>
      </c>
      <c r="C464" t="s">
        <v>923</v>
      </c>
      <c r="D464" t="s">
        <v>435</v>
      </c>
      <c r="E464" t="s">
        <v>263</v>
      </c>
      <c r="F464" t="s">
        <v>924</v>
      </c>
      <c r="G464" t="str">
        <f>"00197321"</f>
        <v>00197321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77</v>
      </c>
      <c r="O464">
        <v>539</v>
      </c>
      <c r="P464">
        <v>0</v>
      </c>
      <c r="Q464">
        <v>0</v>
      </c>
      <c r="T464">
        <v>539</v>
      </c>
    </row>
    <row r="465" spans="1:20" x14ac:dyDescent="0.25">
      <c r="H465">
        <v>508</v>
      </c>
    </row>
    <row r="466" spans="1:20" x14ac:dyDescent="0.25">
      <c r="A466">
        <v>230</v>
      </c>
      <c r="B466">
        <v>2464</v>
      </c>
      <c r="C466" t="s">
        <v>925</v>
      </c>
      <c r="D466" t="s">
        <v>926</v>
      </c>
      <c r="E466" t="s">
        <v>927</v>
      </c>
      <c r="F466" t="s">
        <v>928</v>
      </c>
      <c r="G466" t="str">
        <f>"00019946"</f>
        <v>00019946</v>
      </c>
      <c r="H466">
        <v>1</v>
      </c>
      <c r="I466">
        <v>100</v>
      </c>
      <c r="J466">
        <v>300</v>
      </c>
      <c r="K466">
        <v>0</v>
      </c>
      <c r="L466">
        <v>0</v>
      </c>
      <c r="M466">
        <v>0</v>
      </c>
      <c r="N466">
        <v>17</v>
      </c>
      <c r="O466">
        <v>119</v>
      </c>
      <c r="P466">
        <v>0</v>
      </c>
      <c r="Q466">
        <v>0</v>
      </c>
      <c r="S466" t="s">
        <v>929</v>
      </c>
      <c r="T466">
        <v>519</v>
      </c>
    </row>
    <row r="467" spans="1:20" x14ac:dyDescent="0.25">
      <c r="H467">
        <v>509</v>
      </c>
    </row>
    <row r="468" spans="1:20" x14ac:dyDescent="0.25">
      <c r="A468">
        <v>231</v>
      </c>
      <c r="B468">
        <v>1920</v>
      </c>
      <c r="C468" t="s">
        <v>930</v>
      </c>
      <c r="D468" t="s">
        <v>931</v>
      </c>
      <c r="E468" t="s">
        <v>27</v>
      </c>
      <c r="F468" t="s">
        <v>932</v>
      </c>
      <c r="G468" t="str">
        <f>"00046190"</f>
        <v>00046190</v>
      </c>
      <c r="H468">
        <v>0</v>
      </c>
      <c r="I468">
        <v>0</v>
      </c>
      <c r="J468">
        <v>0</v>
      </c>
      <c r="K468">
        <v>0</v>
      </c>
      <c r="L468">
        <v>8</v>
      </c>
      <c r="M468">
        <v>400</v>
      </c>
      <c r="N468">
        <v>17</v>
      </c>
      <c r="O468">
        <v>119</v>
      </c>
      <c r="P468">
        <v>0</v>
      </c>
      <c r="Q468">
        <v>0</v>
      </c>
      <c r="S468" t="s">
        <v>933</v>
      </c>
      <c r="T468">
        <v>519</v>
      </c>
    </row>
    <row r="469" spans="1:20" x14ac:dyDescent="0.25">
      <c r="H469" t="s">
        <v>934</v>
      </c>
    </row>
    <row r="470" spans="1:20" x14ac:dyDescent="0.25">
      <c r="A470">
        <v>232</v>
      </c>
      <c r="B470">
        <v>3501</v>
      </c>
      <c r="C470" t="s">
        <v>935</v>
      </c>
      <c r="D470" t="s">
        <v>27</v>
      </c>
      <c r="E470" t="s">
        <v>91</v>
      </c>
      <c r="F470" t="s">
        <v>936</v>
      </c>
      <c r="G470" t="str">
        <f>"00202473"</f>
        <v>00202473</v>
      </c>
      <c r="H470">
        <v>0</v>
      </c>
      <c r="I470">
        <v>0</v>
      </c>
      <c r="J470">
        <v>0</v>
      </c>
      <c r="K470">
        <v>0</v>
      </c>
      <c r="L470">
        <v>7</v>
      </c>
      <c r="M470">
        <v>350</v>
      </c>
      <c r="N470">
        <v>24</v>
      </c>
      <c r="O470">
        <v>168</v>
      </c>
      <c r="P470">
        <v>0</v>
      </c>
      <c r="Q470">
        <v>0</v>
      </c>
      <c r="S470" t="s">
        <v>548</v>
      </c>
      <c r="T470">
        <v>518</v>
      </c>
    </row>
    <row r="471" spans="1:20" x14ac:dyDescent="0.25">
      <c r="H471" t="s">
        <v>937</v>
      </c>
    </row>
    <row r="472" spans="1:20" x14ac:dyDescent="0.25">
      <c r="A472">
        <v>233</v>
      </c>
      <c r="B472">
        <v>2479</v>
      </c>
      <c r="C472" t="s">
        <v>938</v>
      </c>
      <c r="D472" t="s">
        <v>27</v>
      </c>
      <c r="E472" t="s">
        <v>87</v>
      </c>
      <c r="F472" t="s">
        <v>939</v>
      </c>
      <c r="G472" t="str">
        <f>"00195417"</f>
        <v>00195417</v>
      </c>
      <c r="H472">
        <v>0</v>
      </c>
      <c r="I472">
        <v>0</v>
      </c>
      <c r="J472">
        <v>0</v>
      </c>
      <c r="K472">
        <v>0</v>
      </c>
      <c r="L472">
        <v>1</v>
      </c>
      <c r="M472">
        <v>50</v>
      </c>
      <c r="N472">
        <v>66</v>
      </c>
      <c r="O472">
        <v>462</v>
      </c>
      <c r="P472">
        <v>0</v>
      </c>
      <c r="Q472">
        <v>0</v>
      </c>
      <c r="S472" t="s">
        <v>127</v>
      </c>
      <c r="T472">
        <v>512</v>
      </c>
    </row>
    <row r="473" spans="1:20" x14ac:dyDescent="0.25">
      <c r="H473" t="s">
        <v>940</v>
      </c>
    </row>
    <row r="474" spans="1:20" x14ac:dyDescent="0.25">
      <c r="A474">
        <v>234</v>
      </c>
      <c r="B474">
        <v>1781</v>
      </c>
      <c r="C474" t="s">
        <v>941</v>
      </c>
      <c r="D474" t="s">
        <v>942</v>
      </c>
      <c r="E474" t="s">
        <v>27</v>
      </c>
      <c r="F474" t="s">
        <v>943</v>
      </c>
      <c r="G474" t="str">
        <f>"00001747"</f>
        <v>00001747</v>
      </c>
      <c r="H474">
        <v>0</v>
      </c>
      <c r="I474">
        <v>0</v>
      </c>
      <c r="J474">
        <v>0</v>
      </c>
      <c r="K474">
        <v>0</v>
      </c>
      <c r="L474">
        <v>3</v>
      </c>
      <c r="M474">
        <v>150</v>
      </c>
      <c r="N474">
        <v>40</v>
      </c>
      <c r="O474">
        <v>280</v>
      </c>
      <c r="P474">
        <v>75</v>
      </c>
      <c r="Q474">
        <v>0</v>
      </c>
      <c r="S474">
        <v>18</v>
      </c>
      <c r="T474">
        <v>505</v>
      </c>
    </row>
    <row r="475" spans="1:20" x14ac:dyDescent="0.25">
      <c r="H475">
        <v>509</v>
      </c>
    </row>
    <row r="476" spans="1:20" x14ac:dyDescent="0.25">
      <c r="A476">
        <v>235</v>
      </c>
      <c r="B476">
        <v>2360</v>
      </c>
      <c r="C476" t="s">
        <v>944</v>
      </c>
      <c r="D476" t="s">
        <v>410</v>
      </c>
      <c r="E476" t="s">
        <v>48</v>
      </c>
      <c r="F476" t="s">
        <v>945</v>
      </c>
      <c r="G476" t="str">
        <f>"00199069"</f>
        <v>00199069</v>
      </c>
      <c r="H476">
        <v>2</v>
      </c>
      <c r="I476">
        <v>200</v>
      </c>
      <c r="J476">
        <v>0</v>
      </c>
      <c r="K476">
        <v>0</v>
      </c>
      <c r="L476">
        <v>1</v>
      </c>
      <c r="M476">
        <v>50</v>
      </c>
      <c r="N476">
        <v>36</v>
      </c>
      <c r="O476">
        <v>252</v>
      </c>
      <c r="P476">
        <v>0</v>
      </c>
      <c r="Q476">
        <v>0</v>
      </c>
      <c r="S476" t="s">
        <v>839</v>
      </c>
      <c r="T476">
        <v>502</v>
      </c>
    </row>
    <row r="477" spans="1:20" x14ac:dyDescent="0.25">
      <c r="H477" t="s">
        <v>191</v>
      </c>
    </row>
    <row r="478" spans="1:20" x14ac:dyDescent="0.25">
      <c r="A478">
        <v>236</v>
      </c>
      <c r="B478">
        <v>592</v>
      </c>
      <c r="C478" t="s">
        <v>946</v>
      </c>
      <c r="D478" t="s">
        <v>53</v>
      </c>
      <c r="E478" t="s">
        <v>43</v>
      </c>
      <c r="F478" t="s">
        <v>947</v>
      </c>
      <c r="G478" t="str">
        <f>"00206347"</f>
        <v>00206347</v>
      </c>
      <c r="H478">
        <v>2</v>
      </c>
      <c r="I478">
        <v>200</v>
      </c>
      <c r="J478">
        <v>300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S478" t="s">
        <v>885</v>
      </c>
      <c r="T478">
        <v>500</v>
      </c>
    </row>
    <row r="479" spans="1:20" x14ac:dyDescent="0.25">
      <c r="H479" t="s">
        <v>191</v>
      </c>
    </row>
    <row r="480" spans="1:20" x14ac:dyDescent="0.25">
      <c r="A480">
        <v>237</v>
      </c>
      <c r="B480">
        <v>2883</v>
      </c>
      <c r="C480" t="s">
        <v>948</v>
      </c>
      <c r="D480" t="s">
        <v>27</v>
      </c>
      <c r="E480" t="s">
        <v>33</v>
      </c>
      <c r="F480" t="s">
        <v>949</v>
      </c>
      <c r="G480" t="str">
        <f>"00197522"</f>
        <v>00197522</v>
      </c>
      <c r="H480">
        <v>2</v>
      </c>
      <c r="I480">
        <v>200</v>
      </c>
      <c r="J480">
        <v>300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S480" t="s">
        <v>474</v>
      </c>
      <c r="T480">
        <v>500</v>
      </c>
    </row>
    <row r="481" spans="1:20" x14ac:dyDescent="0.25">
      <c r="H481" t="s">
        <v>950</v>
      </c>
    </row>
    <row r="482" spans="1:20" x14ac:dyDescent="0.25">
      <c r="A482">
        <v>238</v>
      </c>
      <c r="B482">
        <v>2878</v>
      </c>
      <c r="C482" t="s">
        <v>951</v>
      </c>
      <c r="D482" t="s">
        <v>952</v>
      </c>
      <c r="E482" t="s">
        <v>27</v>
      </c>
      <c r="F482" t="s">
        <v>953</v>
      </c>
      <c r="G482" t="str">
        <f>"00201010"</f>
        <v>00201010</v>
      </c>
      <c r="H482">
        <v>2</v>
      </c>
      <c r="I482">
        <v>200</v>
      </c>
      <c r="J482">
        <v>300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S482" t="s">
        <v>954</v>
      </c>
      <c r="T482">
        <v>500</v>
      </c>
    </row>
    <row r="483" spans="1:20" x14ac:dyDescent="0.25">
      <c r="H483" t="s">
        <v>955</v>
      </c>
    </row>
    <row r="484" spans="1:20" x14ac:dyDescent="0.25">
      <c r="A484">
        <v>239</v>
      </c>
      <c r="B484">
        <v>188</v>
      </c>
      <c r="C484" t="s">
        <v>956</v>
      </c>
      <c r="D484" t="s">
        <v>231</v>
      </c>
      <c r="E484" t="s">
        <v>957</v>
      </c>
      <c r="F484" t="s">
        <v>958</v>
      </c>
      <c r="G484" t="str">
        <f>"201511042029"</f>
        <v>201511042029</v>
      </c>
      <c r="H484">
        <v>3</v>
      </c>
      <c r="I484">
        <v>400</v>
      </c>
      <c r="J484">
        <v>0</v>
      </c>
      <c r="K484">
        <v>0</v>
      </c>
      <c r="L484">
        <v>2</v>
      </c>
      <c r="M484">
        <v>100</v>
      </c>
      <c r="N484">
        <v>0</v>
      </c>
      <c r="O484">
        <v>0</v>
      </c>
      <c r="P484">
        <v>0</v>
      </c>
      <c r="Q484">
        <v>0</v>
      </c>
      <c r="S484" t="s">
        <v>598</v>
      </c>
      <c r="T484">
        <v>500</v>
      </c>
    </row>
    <row r="485" spans="1:20" x14ac:dyDescent="0.25">
      <c r="H485" t="s">
        <v>959</v>
      </c>
    </row>
    <row r="486" spans="1:20" x14ac:dyDescent="0.25">
      <c r="A486">
        <v>240</v>
      </c>
      <c r="B486">
        <v>796</v>
      </c>
      <c r="C486" t="s">
        <v>652</v>
      </c>
      <c r="D486" t="s">
        <v>653</v>
      </c>
      <c r="E486" t="s">
        <v>654</v>
      </c>
      <c r="F486" t="s">
        <v>655</v>
      </c>
      <c r="G486" t="str">
        <f>"00143522"</f>
        <v>00143522</v>
      </c>
      <c r="H486">
        <v>0</v>
      </c>
      <c r="I486">
        <v>0</v>
      </c>
      <c r="J486">
        <v>300</v>
      </c>
      <c r="K486">
        <v>0</v>
      </c>
      <c r="L486">
        <v>4</v>
      </c>
      <c r="M486">
        <v>200</v>
      </c>
      <c r="N486">
        <v>0</v>
      </c>
      <c r="O486">
        <v>0</v>
      </c>
      <c r="P486">
        <v>0</v>
      </c>
      <c r="Q486">
        <v>0</v>
      </c>
      <c r="S486" t="s">
        <v>656</v>
      </c>
      <c r="T486">
        <v>500</v>
      </c>
    </row>
    <row r="487" spans="1:20" x14ac:dyDescent="0.25">
      <c r="H487" t="s">
        <v>657</v>
      </c>
    </row>
    <row r="488" spans="1:20" x14ac:dyDescent="0.25">
      <c r="A488">
        <v>241</v>
      </c>
      <c r="B488">
        <v>3475</v>
      </c>
      <c r="C488" t="s">
        <v>960</v>
      </c>
      <c r="D488" t="s">
        <v>443</v>
      </c>
      <c r="E488" t="s">
        <v>33</v>
      </c>
      <c r="F488" t="s">
        <v>961</v>
      </c>
      <c r="G488" t="str">
        <f>"00187001"</f>
        <v>00187001</v>
      </c>
      <c r="H488">
        <v>1</v>
      </c>
      <c r="I488">
        <v>100</v>
      </c>
      <c r="J488">
        <v>0</v>
      </c>
      <c r="K488">
        <v>0</v>
      </c>
      <c r="L488">
        <v>8</v>
      </c>
      <c r="M488">
        <v>400</v>
      </c>
      <c r="N488">
        <v>0</v>
      </c>
      <c r="O488">
        <v>0</v>
      </c>
      <c r="P488">
        <v>0</v>
      </c>
      <c r="Q488">
        <v>0</v>
      </c>
      <c r="S488" t="s">
        <v>962</v>
      </c>
      <c r="T488">
        <v>500</v>
      </c>
    </row>
    <row r="489" spans="1:20" x14ac:dyDescent="0.25">
      <c r="H489" t="s">
        <v>963</v>
      </c>
    </row>
    <row r="490" spans="1:20" x14ac:dyDescent="0.25">
      <c r="A490">
        <v>242</v>
      </c>
      <c r="B490">
        <v>202</v>
      </c>
      <c r="C490" t="s">
        <v>964</v>
      </c>
      <c r="D490" t="s">
        <v>965</v>
      </c>
      <c r="E490" t="s">
        <v>87</v>
      </c>
      <c r="F490" t="s">
        <v>966</v>
      </c>
      <c r="G490" t="str">
        <f>"00190416"</f>
        <v>00190416</v>
      </c>
      <c r="H490">
        <v>1</v>
      </c>
      <c r="I490">
        <v>100</v>
      </c>
      <c r="J490">
        <v>0</v>
      </c>
      <c r="K490">
        <v>0</v>
      </c>
      <c r="L490">
        <v>8</v>
      </c>
      <c r="M490">
        <v>400</v>
      </c>
      <c r="N490">
        <v>0</v>
      </c>
      <c r="O490">
        <v>0</v>
      </c>
      <c r="P490">
        <v>0</v>
      </c>
      <c r="Q490">
        <v>0</v>
      </c>
      <c r="S490" t="s">
        <v>385</v>
      </c>
      <c r="T490">
        <v>500</v>
      </c>
    </row>
    <row r="491" spans="1:20" x14ac:dyDescent="0.25">
      <c r="H491" t="s">
        <v>967</v>
      </c>
    </row>
    <row r="492" spans="1:20" x14ac:dyDescent="0.25">
      <c r="A492">
        <v>243</v>
      </c>
      <c r="B492">
        <v>1123</v>
      </c>
      <c r="C492" t="s">
        <v>968</v>
      </c>
      <c r="D492" t="s">
        <v>43</v>
      </c>
      <c r="E492" t="s">
        <v>969</v>
      </c>
      <c r="F492" t="s">
        <v>970</v>
      </c>
      <c r="G492" t="str">
        <f>"201510001865"</f>
        <v>201510001865</v>
      </c>
      <c r="H492">
        <v>1</v>
      </c>
      <c r="I492">
        <v>100</v>
      </c>
      <c r="J492">
        <v>0</v>
      </c>
      <c r="K492">
        <v>0</v>
      </c>
      <c r="L492">
        <v>8</v>
      </c>
      <c r="M492">
        <v>400</v>
      </c>
      <c r="N492">
        <v>0</v>
      </c>
      <c r="O492">
        <v>0</v>
      </c>
      <c r="P492">
        <v>0</v>
      </c>
      <c r="Q492">
        <v>0</v>
      </c>
      <c r="S492">
        <v>12</v>
      </c>
      <c r="T492">
        <v>500</v>
      </c>
    </row>
    <row r="493" spans="1:20" x14ac:dyDescent="0.25">
      <c r="H493">
        <v>509</v>
      </c>
    </row>
    <row r="494" spans="1:20" x14ac:dyDescent="0.25">
      <c r="A494">
        <v>244</v>
      </c>
      <c r="B494">
        <v>368</v>
      </c>
      <c r="C494" t="s">
        <v>971</v>
      </c>
      <c r="D494" t="s">
        <v>972</v>
      </c>
      <c r="E494" t="s">
        <v>68</v>
      </c>
      <c r="F494" t="s">
        <v>973</v>
      </c>
      <c r="G494" t="str">
        <f>"201511014033"</f>
        <v>201511014033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490</v>
      </c>
      <c r="P494">
        <v>0</v>
      </c>
      <c r="Q494">
        <v>0</v>
      </c>
      <c r="S494" t="s">
        <v>974</v>
      </c>
      <c r="T494">
        <v>490</v>
      </c>
    </row>
    <row r="495" spans="1:20" x14ac:dyDescent="0.25">
      <c r="H495">
        <v>508</v>
      </c>
    </row>
    <row r="496" spans="1:20" x14ac:dyDescent="0.25">
      <c r="A496">
        <v>245</v>
      </c>
      <c r="B496">
        <v>3988</v>
      </c>
      <c r="C496" t="s">
        <v>975</v>
      </c>
      <c r="D496" t="s">
        <v>976</v>
      </c>
      <c r="E496" t="s">
        <v>91</v>
      </c>
      <c r="F496" t="s">
        <v>977</v>
      </c>
      <c r="G496" t="str">
        <f>"00194830"</f>
        <v>00194830</v>
      </c>
      <c r="H496">
        <v>0</v>
      </c>
      <c r="I496">
        <v>0</v>
      </c>
      <c r="J496">
        <v>0</v>
      </c>
      <c r="K496">
        <v>200</v>
      </c>
      <c r="L496">
        <v>0</v>
      </c>
      <c r="M496">
        <v>0</v>
      </c>
      <c r="N496">
        <v>29</v>
      </c>
      <c r="O496">
        <v>203</v>
      </c>
      <c r="P496">
        <v>75</v>
      </c>
      <c r="Q496">
        <v>0</v>
      </c>
      <c r="S496">
        <v>11</v>
      </c>
      <c r="T496">
        <v>478</v>
      </c>
    </row>
    <row r="497" spans="1:20" x14ac:dyDescent="0.25">
      <c r="H497" t="s">
        <v>978</v>
      </c>
    </row>
    <row r="498" spans="1:20" x14ac:dyDescent="0.25">
      <c r="A498">
        <v>246</v>
      </c>
      <c r="B498">
        <v>448</v>
      </c>
      <c r="C498" t="s">
        <v>979</v>
      </c>
      <c r="D498" t="s">
        <v>443</v>
      </c>
      <c r="E498" t="s">
        <v>43</v>
      </c>
      <c r="F498" t="s">
        <v>980</v>
      </c>
      <c r="G498" t="str">
        <f>"00209297"</f>
        <v>00209297</v>
      </c>
      <c r="H498">
        <v>0</v>
      </c>
      <c r="I498">
        <v>0</v>
      </c>
      <c r="J498">
        <v>0</v>
      </c>
      <c r="K498">
        <v>0</v>
      </c>
      <c r="L498">
        <v>8</v>
      </c>
      <c r="M498">
        <v>400</v>
      </c>
      <c r="N498">
        <v>0</v>
      </c>
      <c r="O498">
        <v>0</v>
      </c>
      <c r="P498">
        <v>75</v>
      </c>
      <c r="Q498">
        <v>0</v>
      </c>
      <c r="S498" t="s">
        <v>981</v>
      </c>
      <c r="T498">
        <v>475</v>
      </c>
    </row>
    <row r="499" spans="1:20" x14ac:dyDescent="0.25">
      <c r="H499" t="s">
        <v>982</v>
      </c>
    </row>
    <row r="500" spans="1:20" x14ac:dyDescent="0.25">
      <c r="A500">
        <v>247</v>
      </c>
      <c r="B500">
        <v>178</v>
      </c>
      <c r="C500" t="s">
        <v>983</v>
      </c>
      <c r="D500" t="s">
        <v>831</v>
      </c>
      <c r="E500" t="s">
        <v>91</v>
      </c>
      <c r="F500" t="s">
        <v>984</v>
      </c>
      <c r="G500" t="str">
        <f>"00037184"</f>
        <v>00037184</v>
      </c>
      <c r="H500">
        <v>0</v>
      </c>
      <c r="I500">
        <v>0</v>
      </c>
      <c r="J500">
        <v>0</v>
      </c>
      <c r="K500">
        <v>0</v>
      </c>
      <c r="L500">
        <v>8</v>
      </c>
      <c r="M500">
        <v>400</v>
      </c>
      <c r="N500">
        <v>0</v>
      </c>
      <c r="O500">
        <v>0</v>
      </c>
      <c r="P500">
        <v>75</v>
      </c>
      <c r="Q500">
        <v>0</v>
      </c>
      <c r="S500" t="s">
        <v>477</v>
      </c>
      <c r="T500">
        <v>475</v>
      </c>
    </row>
    <row r="501" spans="1:20" x14ac:dyDescent="0.25">
      <c r="H501" t="s">
        <v>985</v>
      </c>
    </row>
    <row r="502" spans="1:20" x14ac:dyDescent="0.25">
      <c r="A502">
        <v>248</v>
      </c>
      <c r="B502">
        <v>1029</v>
      </c>
      <c r="C502" t="s">
        <v>986</v>
      </c>
      <c r="D502" t="s">
        <v>987</v>
      </c>
      <c r="E502" t="s">
        <v>91</v>
      </c>
      <c r="F502" t="s">
        <v>988</v>
      </c>
      <c r="G502" t="str">
        <f>"00197966"</f>
        <v>00197966</v>
      </c>
      <c r="H502">
        <v>0</v>
      </c>
      <c r="I502">
        <v>0</v>
      </c>
      <c r="J502">
        <v>0</v>
      </c>
      <c r="K502">
        <v>0</v>
      </c>
      <c r="L502">
        <v>8</v>
      </c>
      <c r="M502">
        <v>400</v>
      </c>
      <c r="N502">
        <v>0</v>
      </c>
      <c r="O502">
        <v>0</v>
      </c>
      <c r="P502">
        <v>75</v>
      </c>
      <c r="Q502">
        <v>0</v>
      </c>
      <c r="S502">
        <v>11</v>
      </c>
      <c r="T502">
        <v>475</v>
      </c>
    </row>
    <row r="503" spans="1:20" x14ac:dyDescent="0.25">
      <c r="H503" t="s">
        <v>989</v>
      </c>
    </row>
    <row r="504" spans="1:20" x14ac:dyDescent="0.25">
      <c r="A504">
        <v>249</v>
      </c>
      <c r="B504">
        <v>3994</v>
      </c>
      <c r="C504" t="s">
        <v>990</v>
      </c>
      <c r="D504" t="s">
        <v>249</v>
      </c>
      <c r="E504" t="s">
        <v>858</v>
      </c>
      <c r="F504" t="s">
        <v>991</v>
      </c>
      <c r="G504" t="str">
        <f>"00200025"</f>
        <v>00200025</v>
      </c>
      <c r="H504">
        <v>0</v>
      </c>
      <c r="I504">
        <v>0</v>
      </c>
      <c r="J504">
        <v>0</v>
      </c>
      <c r="K504">
        <v>0</v>
      </c>
      <c r="L504">
        <v>2</v>
      </c>
      <c r="M504">
        <v>100</v>
      </c>
      <c r="N504">
        <v>53</v>
      </c>
      <c r="O504">
        <v>371</v>
      </c>
      <c r="P504">
        <v>0</v>
      </c>
      <c r="Q504">
        <v>0</v>
      </c>
      <c r="S504" t="s">
        <v>529</v>
      </c>
      <c r="T504">
        <v>471</v>
      </c>
    </row>
    <row r="505" spans="1:20" x14ac:dyDescent="0.25">
      <c r="H505" t="s">
        <v>289</v>
      </c>
    </row>
    <row r="506" spans="1:20" x14ac:dyDescent="0.25">
      <c r="A506">
        <v>250</v>
      </c>
      <c r="B506">
        <v>3274</v>
      </c>
      <c r="C506" t="s">
        <v>992</v>
      </c>
      <c r="D506" t="s">
        <v>180</v>
      </c>
      <c r="E506" t="s">
        <v>295</v>
      </c>
      <c r="F506" t="s">
        <v>993</v>
      </c>
      <c r="G506" t="str">
        <f>"00061221"</f>
        <v>00061221</v>
      </c>
      <c r="H506">
        <v>3</v>
      </c>
      <c r="I506">
        <v>400</v>
      </c>
      <c r="J506">
        <v>0</v>
      </c>
      <c r="K506">
        <v>0</v>
      </c>
      <c r="L506">
        <v>0</v>
      </c>
      <c r="M506">
        <v>0</v>
      </c>
      <c r="N506">
        <v>10</v>
      </c>
      <c r="O506">
        <v>70</v>
      </c>
      <c r="P506">
        <v>0</v>
      </c>
      <c r="Q506">
        <v>0</v>
      </c>
      <c r="S506" t="s">
        <v>994</v>
      </c>
      <c r="T506">
        <v>470</v>
      </c>
    </row>
    <row r="507" spans="1:20" x14ac:dyDescent="0.25">
      <c r="H507">
        <v>509</v>
      </c>
    </row>
    <row r="508" spans="1:20" x14ac:dyDescent="0.25">
      <c r="A508">
        <v>251</v>
      </c>
      <c r="B508">
        <v>2193</v>
      </c>
      <c r="C508" t="s">
        <v>995</v>
      </c>
      <c r="D508" t="s">
        <v>121</v>
      </c>
      <c r="E508" t="s">
        <v>27</v>
      </c>
      <c r="F508" t="s">
        <v>996</v>
      </c>
      <c r="G508" t="str">
        <f>"201511029067"</f>
        <v>201511029067</v>
      </c>
      <c r="H508">
        <v>0</v>
      </c>
      <c r="I508">
        <v>0</v>
      </c>
      <c r="J508">
        <v>300</v>
      </c>
      <c r="K508">
        <v>0</v>
      </c>
      <c r="L508">
        <v>0</v>
      </c>
      <c r="M508">
        <v>0</v>
      </c>
      <c r="N508">
        <v>24</v>
      </c>
      <c r="O508">
        <v>168</v>
      </c>
      <c r="P508">
        <v>0</v>
      </c>
      <c r="Q508">
        <v>0</v>
      </c>
      <c r="T508">
        <v>468</v>
      </c>
    </row>
    <row r="509" spans="1:20" x14ac:dyDescent="0.25">
      <c r="H509" t="s">
        <v>997</v>
      </c>
    </row>
    <row r="510" spans="1:20" x14ac:dyDescent="0.25">
      <c r="A510">
        <v>252</v>
      </c>
      <c r="B510">
        <v>2682</v>
      </c>
      <c r="C510" t="s">
        <v>998</v>
      </c>
      <c r="D510" t="s">
        <v>999</v>
      </c>
      <c r="E510" t="s">
        <v>295</v>
      </c>
      <c r="F510" t="s">
        <v>1000</v>
      </c>
      <c r="G510" t="str">
        <f>"00207796"</f>
        <v>00207796</v>
      </c>
      <c r="H510">
        <v>2</v>
      </c>
      <c r="I510">
        <v>200</v>
      </c>
      <c r="J510">
        <v>0</v>
      </c>
      <c r="K510">
        <v>0</v>
      </c>
      <c r="L510">
        <v>0</v>
      </c>
      <c r="M510">
        <v>0</v>
      </c>
      <c r="N510">
        <v>27</v>
      </c>
      <c r="O510">
        <v>189</v>
      </c>
      <c r="P510">
        <v>75</v>
      </c>
      <c r="Q510">
        <v>0</v>
      </c>
      <c r="S510">
        <v>19</v>
      </c>
      <c r="T510">
        <v>464</v>
      </c>
    </row>
    <row r="511" spans="1:20" x14ac:dyDescent="0.25">
      <c r="H511">
        <v>508</v>
      </c>
    </row>
    <row r="512" spans="1:20" x14ac:dyDescent="0.25">
      <c r="A512">
        <v>253</v>
      </c>
      <c r="B512">
        <v>3705</v>
      </c>
      <c r="C512" t="s">
        <v>1001</v>
      </c>
      <c r="D512" t="s">
        <v>1002</v>
      </c>
      <c r="E512" t="s">
        <v>782</v>
      </c>
      <c r="F512" t="s">
        <v>1003</v>
      </c>
      <c r="G512" t="str">
        <f>"00188697"</f>
        <v>00188697</v>
      </c>
      <c r="H512">
        <v>0</v>
      </c>
      <c r="I512">
        <v>0</v>
      </c>
      <c r="J512">
        <v>0</v>
      </c>
      <c r="K512">
        <v>0</v>
      </c>
      <c r="L512">
        <v>8</v>
      </c>
      <c r="M512">
        <v>400</v>
      </c>
      <c r="N512">
        <v>9</v>
      </c>
      <c r="O512">
        <v>63</v>
      </c>
      <c r="P512">
        <v>0</v>
      </c>
      <c r="Q512">
        <v>0</v>
      </c>
      <c r="S512" t="s">
        <v>1004</v>
      </c>
      <c r="T512">
        <v>463</v>
      </c>
    </row>
    <row r="513" spans="1:20" x14ac:dyDescent="0.25">
      <c r="H513" t="s">
        <v>1005</v>
      </c>
    </row>
    <row r="514" spans="1:20" x14ac:dyDescent="0.25">
      <c r="A514">
        <v>254</v>
      </c>
      <c r="B514">
        <v>2956</v>
      </c>
      <c r="C514" t="s">
        <v>1006</v>
      </c>
      <c r="D514" t="s">
        <v>43</v>
      </c>
      <c r="E514" t="s">
        <v>27</v>
      </c>
      <c r="F514" t="s">
        <v>1007</v>
      </c>
      <c r="G514" t="str">
        <f>"00156454"</f>
        <v>00156454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54</v>
      </c>
      <c r="O514">
        <v>378</v>
      </c>
      <c r="P514">
        <v>75</v>
      </c>
      <c r="Q514">
        <v>0</v>
      </c>
      <c r="S514" t="s">
        <v>954</v>
      </c>
      <c r="T514">
        <v>453</v>
      </c>
    </row>
    <row r="515" spans="1:20" x14ac:dyDescent="0.25">
      <c r="H515" t="s">
        <v>1008</v>
      </c>
    </row>
    <row r="516" spans="1:20" x14ac:dyDescent="0.25">
      <c r="A516">
        <v>255</v>
      </c>
      <c r="B516">
        <v>1853</v>
      </c>
      <c r="C516" t="s">
        <v>1009</v>
      </c>
      <c r="D516" t="s">
        <v>312</v>
      </c>
      <c r="E516" t="s">
        <v>87</v>
      </c>
      <c r="F516" t="s">
        <v>1010</v>
      </c>
      <c r="G516" t="str">
        <f>"00092683"</f>
        <v>00092683</v>
      </c>
      <c r="H516">
        <v>0</v>
      </c>
      <c r="I516">
        <v>0</v>
      </c>
      <c r="J516">
        <v>0</v>
      </c>
      <c r="K516">
        <v>200</v>
      </c>
      <c r="L516">
        <v>5</v>
      </c>
      <c r="M516">
        <v>250</v>
      </c>
      <c r="N516">
        <v>0</v>
      </c>
      <c r="O516">
        <v>0</v>
      </c>
      <c r="P516">
        <v>0</v>
      </c>
      <c r="Q516">
        <v>0</v>
      </c>
      <c r="S516">
        <v>13</v>
      </c>
      <c r="T516">
        <v>450</v>
      </c>
    </row>
    <row r="517" spans="1:20" x14ac:dyDescent="0.25">
      <c r="H517" t="s">
        <v>149</v>
      </c>
    </row>
    <row r="518" spans="1:20" x14ac:dyDescent="0.25">
      <c r="A518">
        <v>256</v>
      </c>
      <c r="B518">
        <v>2197</v>
      </c>
      <c r="C518" t="s">
        <v>1011</v>
      </c>
      <c r="D518" t="s">
        <v>965</v>
      </c>
      <c r="E518" t="s">
        <v>48</v>
      </c>
      <c r="F518" t="s">
        <v>1012</v>
      </c>
      <c r="G518" t="str">
        <f>"201511009002"</f>
        <v>201511009002</v>
      </c>
      <c r="H518">
        <v>2</v>
      </c>
      <c r="I518">
        <v>200</v>
      </c>
      <c r="J518">
        <v>0</v>
      </c>
      <c r="K518">
        <v>0</v>
      </c>
      <c r="L518">
        <v>5</v>
      </c>
      <c r="M518">
        <v>250</v>
      </c>
      <c r="N518">
        <v>0</v>
      </c>
      <c r="O518">
        <v>0</v>
      </c>
      <c r="P518">
        <v>0</v>
      </c>
      <c r="Q518">
        <v>0</v>
      </c>
      <c r="S518" t="s">
        <v>918</v>
      </c>
      <c r="T518">
        <v>450</v>
      </c>
    </row>
    <row r="519" spans="1:20" x14ac:dyDescent="0.25">
      <c r="H519" t="s">
        <v>1013</v>
      </c>
    </row>
    <row r="520" spans="1:20" x14ac:dyDescent="0.25">
      <c r="A520">
        <v>257</v>
      </c>
      <c r="B520">
        <v>2223</v>
      </c>
      <c r="C520" t="s">
        <v>1014</v>
      </c>
      <c r="D520" t="s">
        <v>965</v>
      </c>
      <c r="E520" t="s">
        <v>43</v>
      </c>
      <c r="F520" t="s">
        <v>1015</v>
      </c>
      <c r="G520" t="str">
        <f>"00199914"</f>
        <v>00199914</v>
      </c>
      <c r="H520">
        <v>2</v>
      </c>
      <c r="I520">
        <v>200</v>
      </c>
      <c r="J520">
        <v>0</v>
      </c>
      <c r="K520">
        <v>0</v>
      </c>
      <c r="L520">
        <v>1</v>
      </c>
      <c r="M520">
        <v>50</v>
      </c>
      <c r="N520">
        <v>28</v>
      </c>
      <c r="O520">
        <v>196</v>
      </c>
      <c r="P520">
        <v>0</v>
      </c>
      <c r="Q520">
        <v>0</v>
      </c>
      <c r="S520" t="s">
        <v>1016</v>
      </c>
      <c r="T520">
        <v>446</v>
      </c>
    </row>
    <row r="521" spans="1:20" x14ac:dyDescent="0.25">
      <c r="H521">
        <v>508</v>
      </c>
    </row>
    <row r="522" spans="1:20" x14ac:dyDescent="0.25">
      <c r="A522">
        <v>258</v>
      </c>
      <c r="B522">
        <v>3650</v>
      </c>
      <c r="C522" t="s">
        <v>1017</v>
      </c>
      <c r="D522" t="s">
        <v>53</v>
      </c>
      <c r="E522" t="s">
        <v>121</v>
      </c>
      <c r="F522" t="s">
        <v>1018</v>
      </c>
      <c r="G522" t="str">
        <f>"00188257"</f>
        <v>00188257</v>
      </c>
      <c r="H522">
        <v>2</v>
      </c>
      <c r="I522">
        <v>200</v>
      </c>
      <c r="J522">
        <v>0</v>
      </c>
      <c r="K522">
        <v>0</v>
      </c>
      <c r="L522">
        <v>0</v>
      </c>
      <c r="M522">
        <v>0</v>
      </c>
      <c r="N522">
        <v>34</v>
      </c>
      <c r="O522">
        <v>238</v>
      </c>
      <c r="P522">
        <v>0</v>
      </c>
      <c r="Q522">
        <v>0</v>
      </c>
      <c r="S522">
        <v>12</v>
      </c>
      <c r="T522">
        <v>438</v>
      </c>
    </row>
    <row r="523" spans="1:20" x14ac:dyDescent="0.25">
      <c r="H523">
        <v>508</v>
      </c>
    </row>
    <row r="524" spans="1:20" x14ac:dyDescent="0.25">
      <c r="A524">
        <v>259</v>
      </c>
      <c r="B524">
        <v>1593</v>
      </c>
      <c r="C524" t="s">
        <v>1019</v>
      </c>
      <c r="D524" t="s">
        <v>1020</v>
      </c>
      <c r="E524" t="s">
        <v>858</v>
      </c>
      <c r="F524" t="s">
        <v>1021</v>
      </c>
      <c r="G524" t="str">
        <f>"00198030"</f>
        <v>00198030</v>
      </c>
      <c r="H524">
        <v>0</v>
      </c>
      <c r="I524">
        <v>0</v>
      </c>
      <c r="J524">
        <v>0</v>
      </c>
      <c r="K524">
        <v>200</v>
      </c>
      <c r="L524">
        <v>0</v>
      </c>
      <c r="M524">
        <v>0</v>
      </c>
      <c r="N524">
        <v>33</v>
      </c>
      <c r="O524">
        <v>231</v>
      </c>
      <c r="P524">
        <v>0</v>
      </c>
      <c r="Q524">
        <v>0</v>
      </c>
      <c r="S524" t="s">
        <v>224</v>
      </c>
      <c r="T524">
        <v>431</v>
      </c>
    </row>
    <row r="525" spans="1:20" x14ac:dyDescent="0.25">
      <c r="H525" t="s">
        <v>1022</v>
      </c>
    </row>
    <row r="526" spans="1:20" x14ac:dyDescent="0.25">
      <c r="A526">
        <v>260</v>
      </c>
      <c r="B526">
        <v>97</v>
      </c>
      <c r="C526" t="s">
        <v>1023</v>
      </c>
      <c r="D526" t="s">
        <v>27</v>
      </c>
      <c r="E526" t="s">
        <v>33</v>
      </c>
      <c r="F526" t="s">
        <v>1024</v>
      </c>
      <c r="G526" t="str">
        <f>"201511007809"</f>
        <v>201511007809</v>
      </c>
      <c r="H526">
        <v>0</v>
      </c>
      <c r="I526">
        <v>0</v>
      </c>
      <c r="J526">
        <v>300</v>
      </c>
      <c r="K526">
        <v>0</v>
      </c>
      <c r="L526">
        <v>1</v>
      </c>
      <c r="M526">
        <v>50</v>
      </c>
      <c r="N526">
        <v>0</v>
      </c>
      <c r="O526">
        <v>0</v>
      </c>
      <c r="P526">
        <v>75</v>
      </c>
      <c r="Q526">
        <v>0</v>
      </c>
      <c r="S526" t="s">
        <v>573</v>
      </c>
      <c r="T526">
        <v>425</v>
      </c>
    </row>
    <row r="527" spans="1:20" x14ac:dyDescent="0.25">
      <c r="H527" t="s">
        <v>1025</v>
      </c>
    </row>
    <row r="528" spans="1:20" x14ac:dyDescent="0.25">
      <c r="A528">
        <v>261</v>
      </c>
      <c r="B528">
        <v>3008</v>
      </c>
      <c r="C528" t="s">
        <v>1026</v>
      </c>
      <c r="D528" t="s">
        <v>91</v>
      </c>
      <c r="E528" t="s">
        <v>87</v>
      </c>
      <c r="F528" t="s">
        <v>1027</v>
      </c>
      <c r="G528" t="str">
        <f>"00184263"</f>
        <v>00184263</v>
      </c>
      <c r="H528">
        <v>0</v>
      </c>
      <c r="I528">
        <v>0</v>
      </c>
      <c r="J528">
        <v>300</v>
      </c>
      <c r="K528">
        <v>0</v>
      </c>
      <c r="L528">
        <v>1</v>
      </c>
      <c r="M528">
        <v>50</v>
      </c>
      <c r="N528">
        <v>0</v>
      </c>
      <c r="O528">
        <v>0</v>
      </c>
      <c r="P528">
        <v>75</v>
      </c>
      <c r="Q528">
        <v>0</v>
      </c>
      <c r="S528">
        <v>11</v>
      </c>
      <c r="T528">
        <v>425</v>
      </c>
    </row>
    <row r="529" spans="1:20" x14ac:dyDescent="0.25">
      <c r="H529" t="s">
        <v>1028</v>
      </c>
    </row>
    <row r="530" spans="1:20" x14ac:dyDescent="0.25">
      <c r="A530">
        <v>262</v>
      </c>
      <c r="B530">
        <v>2019</v>
      </c>
      <c r="C530" t="s">
        <v>1029</v>
      </c>
      <c r="D530" t="s">
        <v>1030</v>
      </c>
      <c r="E530" t="s">
        <v>15</v>
      </c>
      <c r="F530" t="s">
        <v>1031</v>
      </c>
      <c r="G530" t="str">
        <f>"00176521"</f>
        <v>00176521</v>
      </c>
      <c r="H530">
        <v>0</v>
      </c>
      <c r="I530">
        <v>0</v>
      </c>
      <c r="J530">
        <v>0</v>
      </c>
      <c r="K530">
        <v>0</v>
      </c>
      <c r="L530">
        <v>7</v>
      </c>
      <c r="M530">
        <v>350</v>
      </c>
      <c r="N530">
        <v>0</v>
      </c>
      <c r="O530">
        <v>0</v>
      </c>
      <c r="P530">
        <v>75</v>
      </c>
      <c r="Q530">
        <v>0</v>
      </c>
      <c r="S530" t="s">
        <v>1032</v>
      </c>
      <c r="T530">
        <v>425</v>
      </c>
    </row>
    <row r="531" spans="1:20" x14ac:dyDescent="0.25">
      <c r="H531" t="s">
        <v>1033</v>
      </c>
    </row>
    <row r="532" spans="1:20" x14ac:dyDescent="0.25">
      <c r="A532">
        <v>263</v>
      </c>
      <c r="B532">
        <v>3210</v>
      </c>
      <c r="C532" t="s">
        <v>1034</v>
      </c>
      <c r="D532" t="s">
        <v>375</v>
      </c>
      <c r="E532" t="s">
        <v>38</v>
      </c>
      <c r="F532" t="s">
        <v>1035</v>
      </c>
      <c r="G532" t="str">
        <f>"00139478"</f>
        <v>00139478</v>
      </c>
      <c r="H532">
        <v>0</v>
      </c>
      <c r="I532">
        <v>0</v>
      </c>
      <c r="J532">
        <v>0</v>
      </c>
      <c r="K532">
        <v>200</v>
      </c>
      <c r="L532">
        <v>2</v>
      </c>
      <c r="M532">
        <v>100</v>
      </c>
      <c r="N532">
        <v>7</v>
      </c>
      <c r="O532">
        <v>49</v>
      </c>
      <c r="P532">
        <v>75</v>
      </c>
      <c r="Q532">
        <v>0</v>
      </c>
      <c r="S532" t="s">
        <v>509</v>
      </c>
      <c r="T532">
        <v>424</v>
      </c>
    </row>
    <row r="533" spans="1:20" x14ac:dyDescent="0.25">
      <c r="H533" t="s">
        <v>1036</v>
      </c>
    </row>
    <row r="534" spans="1:20" x14ac:dyDescent="0.25">
      <c r="A534">
        <v>264</v>
      </c>
      <c r="B534">
        <v>1321</v>
      </c>
      <c r="C534" t="s">
        <v>1037</v>
      </c>
      <c r="D534" t="s">
        <v>448</v>
      </c>
      <c r="E534" t="s">
        <v>68</v>
      </c>
      <c r="F534" t="s">
        <v>1038</v>
      </c>
      <c r="G534" t="str">
        <f>"00090913"</f>
        <v>00090913</v>
      </c>
      <c r="H534">
        <v>0</v>
      </c>
      <c r="I534">
        <v>0</v>
      </c>
      <c r="J534">
        <v>0</v>
      </c>
      <c r="K534">
        <v>200</v>
      </c>
      <c r="L534">
        <v>1</v>
      </c>
      <c r="M534">
        <v>50</v>
      </c>
      <c r="N534">
        <v>14</v>
      </c>
      <c r="O534">
        <v>98</v>
      </c>
      <c r="P534">
        <v>75</v>
      </c>
      <c r="Q534">
        <v>0</v>
      </c>
      <c r="S534" t="s">
        <v>1039</v>
      </c>
      <c r="T534">
        <v>423</v>
      </c>
    </row>
    <row r="535" spans="1:20" x14ac:dyDescent="0.25">
      <c r="H535" t="s">
        <v>1040</v>
      </c>
    </row>
    <row r="536" spans="1:20" x14ac:dyDescent="0.25">
      <c r="A536">
        <v>265</v>
      </c>
      <c r="B536">
        <v>3151</v>
      </c>
      <c r="C536" t="s">
        <v>1041</v>
      </c>
      <c r="D536" t="s">
        <v>1042</v>
      </c>
      <c r="E536" t="s">
        <v>92</v>
      </c>
      <c r="F536" t="s">
        <v>1043</v>
      </c>
      <c r="G536" t="str">
        <f>"00176364"</f>
        <v>00176364</v>
      </c>
      <c r="H536">
        <v>0</v>
      </c>
      <c r="I536">
        <v>0</v>
      </c>
      <c r="J536">
        <v>0</v>
      </c>
      <c r="K536">
        <v>0</v>
      </c>
      <c r="L536">
        <v>2</v>
      </c>
      <c r="M536">
        <v>100</v>
      </c>
      <c r="N536">
        <v>35</v>
      </c>
      <c r="O536">
        <v>245</v>
      </c>
      <c r="P536">
        <v>75</v>
      </c>
      <c r="Q536">
        <v>0</v>
      </c>
      <c r="S536">
        <v>12</v>
      </c>
      <c r="T536">
        <v>420</v>
      </c>
    </row>
    <row r="537" spans="1:20" x14ac:dyDescent="0.25">
      <c r="H537" t="s">
        <v>1044</v>
      </c>
    </row>
    <row r="538" spans="1:20" x14ac:dyDescent="0.25">
      <c r="A538">
        <v>266</v>
      </c>
      <c r="B538">
        <v>2140</v>
      </c>
      <c r="C538" t="s">
        <v>1045</v>
      </c>
      <c r="D538" t="s">
        <v>249</v>
      </c>
      <c r="E538" t="s">
        <v>121</v>
      </c>
      <c r="F538" t="s">
        <v>1046</v>
      </c>
      <c r="G538" t="str">
        <f>"00200655"</f>
        <v>00200655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59</v>
      </c>
      <c r="O538">
        <v>413</v>
      </c>
      <c r="P538">
        <v>0</v>
      </c>
      <c r="Q538">
        <v>0</v>
      </c>
      <c r="S538" t="s">
        <v>710</v>
      </c>
      <c r="T538">
        <v>413</v>
      </c>
    </row>
    <row r="539" spans="1:20" x14ac:dyDescent="0.25">
      <c r="H539">
        <v>508</v>
      </c>
    </row>
    <row r="540" spans="1:20" x14ac:dyDescent="0.25">
      <c r="A540">
        <v>267</v>
      </c>
      <c r="B540">
        <v>1855</v>
      </c>
      <c r="C540" t="s">
        <v>1047</v>
      </c>
      <c r="D540" t="s">
        <v>91</v>
      </c>
      <c r="E540" t="s">
        <v>1048</v>
      </c>
      <c r="F540" t="s">
        <v>1049</v>
      </c>
      <c r="G540" t="str">
        <f>"00197867"</f>
        <v>00197867</v>
      </c>
      <c r="H540">
        <v>0</v>
      </c>
      <c r="I540">
        <v>0</v>
      </c>
      <c r="J540">
        <v>300</v>
      </c>
      <c r="K540">
        <v>0</v>
      </c>
      <c r="L540">
        <v>0</v>
      </c>
      <c r="M540">
        <v>0</v>
      </c>
      <c r="N540">
        <v>8</v>
      </c>
      <c r="O540">
        <v>56</v>
      </c>
      <c r="P540">
        <v>50</v>
      </c>
      <c r="Q540">
        <v>0</v>
      </c>
      <c r="S540" t="s">
        <v>477</v>
      </c>
      <c r="T540">
        <v>406</v>
      </c>
    </row>
    <row r="541" spans="1:20" x14ac:dyDescent="0.25">
      <c r="H541" t="s">
        <v>1050</v>
      </c>
    </row>
    <row r="542" spans="1:20" x14ac:dyDescent="0.25">
      <c r="A542">
        <v>268</v>
      </c>
      <c r="B542">
        <v>52</v>
      </c>
      <c r="C542" t="s">
        <v>1051</v>
      </c>
      <c r="D542" t="s">
        <v>211</v>
      </c>
      <c r="E542" t="s">
        <v>38</v>
      </c>
      <c r="F542" t="s">
        <v>1052</v>
      </c>
      <c r="G542" t="str">
        <f>"00023542"</f>
        <v>00023542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58</v>
      </c>
      <c r="O542">
        <v>406</v>
      </c>
      <c r="P542">
        <v>0</v>
      </c>
      <c r="Q542">
        <v>0</v>
      </c>
      <c r="S542" t="s">
        <v>1053</v>
      </c>
      <c r="T542">
        <v>406</v>
      </c>
    </row>
    <row r="543" spans="1:20" x14ac:dyDescent="0.25">
      <c r="H543" t="s">
        <v>99</v>
      </c>
    </row>
    <row r="544" spans="1:20" x14ac:dyDescent="0.25">
      <c r="A544">
        <v>269</v>
      </c>
      <c r="B544">
        <v>1099</v>
      </c>
      <c r="C544" t="s">
        <v>1054</v>
      </c>
      <c r="D544" t="s">
        <v>1055</v>
      </c>
      <c r="E544" t="s">
        <v>858</v>
      </c>
      <c r="F544" t="s">
        <v>1056</v>
      </c>
      <c r="G544" t="str">
        <f>"00002300"</f>
        <v>00002300</v>
      </c>
      <c r="H544">
        <v>2</v>
      </c>
      <c r="I544">
        <v>200</v>
      </c>
      <c r="J544">
        <v>0</v>
      </c>
      <c r="K544">
        <v>200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S544">
        <v>16</v>
      </c>
      <c r="T544">
        <v>400</v>
      </c>
    </row>
    <row r="545" spans="1:20" x14ac:dyDescent="0.25">
      <c r="H545">
        <v>509</v>
      </c>
    </row>
    <row r="546" spans="1:20" x14ac:dyDescent="0.25">
      <c r="A546">
        <v>270</v>
      </c>
      <c r="B546">
        <v>721</v>
      </c>
      <c r="C546" t="s">
        <v>1057</v>
      </c>
      <c r="D546" t="s">
        <v>486</v>
      </c>
      <c r="E546" t="s">
        <v>38</v>
      </c>
      <c r="F546" t="s">
        <v>1058</v>
      </c>
      <c r="G546" t="str">
        <f>"00193132"</f>
        <v>00193132</v>
      </c>
      <c r="H546">
        <v>1</v>
      </c>
      <c r="I546">
        <v>100</v>
      </c>
      <c r="J546">
        <v>300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S546" t="s">
        <v>1059</v>
      </c>
      <c r="T546">
        <v>400</v>
      </c>
    </row>
    <row r="547" spans="1:20" x14ac:dyDescent="0.25">
      <c r="H547" t="s">
        <v>1060</v>
      </c>
    </row>
    <row r="548" spans="1:20" x14ac:dyDescent="0.25">
      <c r="A548">
        <v>271</v>
      </c>
      <c r="B548">
        <v>3545</v>
      </c>
      <c r="C548" t="s">
        <v>1061</v>
      </c>
      <c r="D548" t="s">
        <v>1062</v>
      </c>
      <c r="E548" t="s">
        <v>74</v>
      </c>
      <c r="F548" t="s">
        <v>1063</v>
      </c>
      <c r="G548" t="str">
        <f>"200907000365"</f>
        <v>200907000365</v>
      </c>
      <c r="H548">
        <v>3</v>
      </c>
      <c r="I548">
        <v>400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S548" t="s">
        <v>537</v>
      </c>
      <c r="T548">
        <v>400</v>
      </c>
    </row>
    <row r="549" spans="1:20" x14ac:dyDescent="0.25">
      <c r="H549" t="s">
        <v>1064</v>
      </c>
    </row>
    <row r="550" spans="1:20" x14ac:dyDescent="0.25">
      <c r="A550">
        <v>272</v>
      </c>
      <c r="B550">
        <v>3779</v>
      </c>
      <c r="C550" t="s">
        <v>1065</v>
      </c>
      <c r="D550" t="s">
        <v>48</v>
      </c>
      <c r="E550" t="s">
        <v>21</v>
      </c>
      <c r="F550" t="s">
        <v>1066</v>
      </c>
      <c r="G550" t="str">
        <f>"00195018"</f>
        <v>00195018</v>
      </c>
      <c r="H550">
        <v>1</v>
      </c>
      <c r="I550">
        <v>100</v>
      </c>
      <c r="J550">
        <v>300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S550" t="s">
        <v>1067</v>
      </c>
      <c r="T550">
        <v>400</v>
      </c>
    </row>
    <row r="551" spans="1:20" x14ac:dyDescent="0.25">
      <c r="H551">
        <v>508</v>
      </c>
    </row>
    <row r="552" spans="1:20" x14ac:dyDescent="0.25">
      <c r="A552">
        <v>273</v>
      </c>
      <c r="B552">
        <v>1274</v>
      </c>
      <c r="C552" t="s">
        <v>1068</v>
      </c>
      <c r="D552" t="s">
        <v>411</v>
      </c>
      <c r="E552" t="s">
        <v>33</v>
      </c>
      <c r="F552" t="s">
        <v>1069</v>
      </c>
      <c r="G552" t="str">
        <f>"00186749"</f>
        <v>00186749</v>
      </c>
      <c r="H552">
        <v>2</v>
      </c>
      <c r="I552">
        <v>200</v>
      </c>
      <c r="J552">
        <v>0</v>
      </c>
      <c r="K552">
        <v>200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S552" t="s">
        <v>83</v>
      </c>
      <c r="T552">
        <v>400</v>
      </c>
    </row>
    <row r="553" spans="1:20" x14ac:dyDescent="0.25">
      <c r="H553" t="s">
        <v>1070</v>
      </c>
    </row>
    <row r="554" spans="1:20" x14ac:dyDescent="0.25">
      <c r="A554">
        <v>274</v>
      </c>
      <c r="B554">
        <v>3549</v>
      </c>
      <c r="C554" t="s">
        <v>1071</v>
      </c>
      <c r="D554" t="s">
        <v>38</v>
      </c>
      <c r="E554" t="s">
        <v>43</v>
      </c>
      <c r="F554" t="s">
        <v>1072</v>
      </c>
      <c r="G554" t="str">
        <f>"00199456"</f>
        <v>00199456</v>
      </c>
      <c r="H554">
        <v>3</v>
      </c>
      <c r="I554">
        <v>400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S554">
        <v>11</v>
      </c>
      <c r="T554">
        <v>400</v>
      </c>
    </row>
    <row r="555" spans="1:20" x14ac:dyDescent="0.25">
      <c r="H555">
        <v>509</v>
      </c>
    </row>
    <row r="556" spans="1:20" x14ac:dyDescent="0.25">
      <c r="A556">
        <v>275</v>
      </c>
      <c r="B556">
        <v>626</v>
      </c>
      <c r="C556" t="s">
        <v>1073</v>
      </c>
      <c r="D556" t="s">
        <v>231</v>
      </c>
      <c r="E556" t="s">
        <v>86</v>
      </c>
      <c r="F556" t="s">
        <v>1074</v>
      </c>
      <c r="G556" t="str">
        <f>"00190065"</f>
        <v>00190065</v>
      </c>
      <c r="H556">
        <v>0</v>
      </c>
      <c r="I556">
        <v>0</v>
      </c>
      <c r="J556">
        <v>300</v>
      </c>
      <c r="K556">
        <v>0</v>
      </c>
      <c r="L556">
        <v>2</v>
      </c>
      <c r="M556">
        <v>100</v>
      </c>
      <c r="N556">
        <v>0</v>
      </c>
      <c r="O556">
        <v>0</v>
      </c>
      <c r="P556">
        <v>0</v>
      </c>
      <c r="Q556">
        <v>0</v>
      </c>
      <c r="S556" t="s">
        <v>1075</v>
      </c>
      <c r="T556">
        <v>400</v>
      </c>
    </row>
    <row r="557" spans="1:20" x14ac:dyDescent="0.25">
      <c r="H557" t="s">
        <v>1076</v>
      </c>
    </row>
    <row r="558" spans="1:20" x14ac:dyDescent="0.25">
      <c r="A558">
        <v>276</v>
      </c>
      <c r="B558">
        <v>1030</v>
      </c>
      <c r="C558" t="s">
        <v>1077</v>
      </c>
      <c r="D558" t="s">
        <v>96</v>
      </c>
      <c r="E558" t="s">
        <v>218</v>
      </c>
      <c r="F558" t="s">
        <v>1078</v>
      </c>
      <c r="G558" t="str">
        <f>"201511043236"</f>
        <v>201511043236</v>
      </c>
      <c r="H558">
        <v>0</v>
      </c>
      <c r="I558">
        <v>0</v>
      </c>
      <c r="J558">
        <v>300</v>
      </c>
      <c r="K558">
        <v>0</v>
      </c>
      <c r="L558">
        <v>2</v>
      </c>
      <c r="M558">
        <v>100</v>
      </c>
      <c r="N558">
        <v>0</v>
      </c>
      <c r="O558">
        <v>0</v>
      </c>
      <c r="P558">
        <v>0</v>
      </c>
      <c r="Q558">
        <v>0</v>
      </c>
      <c r="S558" t="s">
        <v>314</v>
      </c>
      <c r="T558">
        <v>400</v>
      </c>
    </row>
    <row r="559" spans="1:20" x14ac:dyDescent="0.25">
      <c r="H559" t="s">
        <v>1079</v>
      </c>
    </row>
    <row r="560" spans="1:20" x14ac:dyDescent="0.25">
      <c r="A560">
        <v>277</v>
      </c>
      <c r="B560">
        <v>2219</v>
      </c>
      <c r="C560" t="s">
        <v>1080</v>
      </c>
      <c r="D560" t="s">
        <v>186</v>
      </c>
      <c r="E560" t="s">
        <v>87</v>
      </c>
      <c r="F560" t="s">
        <v>1081</v>
      </c>
      <c r="G560" t="str">
        <f>"00207365"</f>
        <v>00207365</v>
      </c>
      <c r="H560">
        <v>0</v>
      </c>
      <c r="I560">
        <v>0</v>
      </c>
      <c r="J560">
        <v>300</v>
      </c>
      <c r="K560">
        <v>0</v>
      </c>
      <c r="L560">
        <v>1</v>
      </c>
      <c r="M560">
        <v>50</v>
      </c>
      <c r="N560">
        <v>0</v>
      </c>
      <c r="O560">
        <v>0</v>
      </c>
      <c r="P560">
        <v>50</v>
      </c>
      <c r="Q560">
        <v>0</v>
      </c>
      <c r="S560" t="s">
        <v>1082</v>
      </c>
      <c r="T560">
        <v>400</v>
      </c>
    </row>
    <row r="561" spans="1:20" x14ac:dyDescent="0.25">
      <c r="H561" t="s">
        <v>1083</v>
      </c>
    </row>
    <row r="562" spans="1:20" x14ac:dyDescent="0.25">
      <c r="A562">
        <v>278</v>
      </c>
      <c r="B562">
        <v>2608</v>
      </c>
      <c r="C562" t="s">
        <v>1084</v>
      </c>
      <c r="D562" t="s">
        <v>1085</v>
      </c>
      <c r="E562" t="s">
        <v>1086</v>
      </c>
      <c r="F562" t="s">
        <v>1087</v>
      </c>
      <c r="G562" t="str">
        <f>"00194748"</f>
        <v>00194748</v>
      </c>
      <c r="H562">
        <v>0</v>
      </c>
      <c r="I562">
        <v>0</v>
      </c>
      <c r="J562">
        <v>0</v>
      </c>
      <c r="K562">
        <v>0</v>
      </c>
      <c r="L562">
        <v>8</v>
      </c>
      <c r="M562">
        <v>400</v>
      </c>
      <c r="N562">
        <v>0</v>
      </c>
      <c r="O562">
        <v>0</v>
      </c>
      <c r="P562">
        <v>0</v>
      </c>
      <c r="Q562">
        <v>0</v>
      </c>
      <c r="S562">
        <v>15</v>
      </c>
      <c r="T562">
        <v>400</v>
      </c>
    </row>
    <row r="563" spans="1:20" x14ac:dyDescent="0.25">
      <c r="H563">
        <v>509</v>
      </c>
    </row>
    <row r="564" spans="1:20" x14ac:dyDescent="0.25">
      <c r="A564">
        <v>279</v>
      </c>
      <c r="B564">
        <v>715</v>
      </c>
      <c r="C564" t="s">
        <v>1088</v>
      </c>
      <c r="D564" t="s">
        <v>91</v>
      </c>
      <c r="E564" t="s">
        <v>68</v>
      </c>
      <c r="F564" t="s">
        <v>1089</v>
      </c>
      <c r="G564" t="str">
        <f>"00071752"</f>
        <v>00071752</v>
      </c>
      <c r="H564">
        <v>0</v>
      </c>
      <c r="I564">
        <v>0</v>
      </c>
      <c r="J564">
        <v>0</v>
      </c>
      <c r="K564">
        <v>0</v>
      </c>
      <c r="L564">
        <v>8</v>
      </c>
      <c r="M564">
        <v>400</v>
      </c>
      <c r="N564">
        <v>0</v>
      </c>
      <c r="O564">
        <v>0</v>
      </c>
      <c r="P564">
        <v>0</v>
      </c>
      <c r="Q564">
        <v>0</v>
      </c>
      <c r="S564">
        <v>11</v>
      </c>
      <c r="T564">
        <v>400</v>
      </c>
    </row>
    <row r="565" spans="1:20" x14ac:dyDescent="0.25">
      <c r="H565" t="s">
        <v>99</v>
      </c>
    </row>
    <row r="566" spans="1:20" x14ac:dyDescent="0.25">
      <c r="A566">
        <v>280</v>
      </c>
      <c r="B566">
        <v>892</v>
      </c>
      <c r="C566" t="s">
        <v>1090</v>
      </c>
      <c r="D566" t="s">
        <v>87</v>
      </c>
      <c r="E566" t="s">
        <v>317</v>
      </c>
      <c r="F566" t="s">
        <v>1091</v>
      </c>
      <c r="G566" t="str">
        <f>"00193870"</f>
        <v>00193870</v>
      </c>
      <c r="H566">
        <v>0</v>
      </c>
      <c r="I566">
        <v>0</v>
      </c>
      <c r="J566">
        <v>0</v>
      </c>
      <c r="K566">
        <v>0</v>
      </c>
      <c r="L566">
        <v>8</v>
      </c>
      <c r="M566">
        <v>400</v>
      </c>
      <c r="N566">
        <v>0</v>
      </c>
      <c r="O566">
        <v>0</v>
      </c>
      <c r="P566">
        <v>0</v>
      </c>
      <c r="Q566">
        <v>0</v>
      </c>
      <c r="S566" t="s">
        <v>1092</v>
      </c>
      <c r="T566">
        <v>400</v>
      </c>
    </row>
    <row r="567" spans="1:20" x14ac:dyDescent="0.25">
      <c r="H567" t="s">
        <v>1093</v>
      </c>
    </row>
    <row r="568" spans="1:20" x14ac:dyDescent="0.25">
      <c r="A568">
        <v>281</v>
      </c>
      <c r="B568">
        <v>2846</v>
      </c>
      <c r="C568" t="s">
        <v>1094</v>
      </c>
      <c r="D568" t="s">
        <v>53</v>
      </c>
      <c r="E568" t="s">
        <v>295</v>
      </c>
      <c r="F568" t="s">
        <v>1095</v>
      </c>
      <c r="G568" t="str">
        <f>"201511029457"</f>
        <v>201511029457</v>
      </c>
      <c r="H568">
        <v>0</v>
      </c>
      <c r="I568">
        <v>0</v>
      </c>
      <c r="J568">
        <v>300</v>
      </c>
      <c r="K568">
        <v>0</v>
      </c>
      <c r="L568">
        <v>0</v>
      </c>
      <c r="M568">
        <v>0</v>
      </c>
      <c r="N568">
        <v>3</v>
      </c>
      <c r="O568">
        <v>21</v>
      </c>
      <c r="P568">
        <v>75</v>
      </c>
      <c r="Q568">
        <v>0</v>
      </c>
      <c r="S568" t="s">
        <v>1096</v>
      </c>
      <c r="T568">
        <v>396</v>
      </c>
    </row>
    <row r="569" spans="1:20" x14ac:dyDescent="0.25">
      <c r="H569" t="s">
        <v>1097</v>
      </c>
    </row>
    <row r="570" spans="1:20" x14ac:dyDescent="0.25">
      <c r="A570">
        <v>282</v>
      </c>
      <c r="B570">
        <v>2657</v>
      </c>
      <c r="C570" t="s">
        <v>1098</v>
      </c>
      <c r="D570" t="s">
        <v>53</v>
      </c>
      <c r="E570" t="s">
        <v>91</v>
      </c>
      <c r="F570" t="s">
        <v>1099</v>
      </c>
      <c r="G570" t="str">
        <f>"201406012122"</f>
        <v>201406012122</v>
      </c>
      <c r="H570">
        <v>2</v>
      </c>
      <c r="I570">
        <v>200</v>
      </c>
      <c r="J570">
        <v>0</v>
      </c>
      <c r="K570">
        <v>0</v>
      </c>
      <c r="L570">
        <v>3</v>
      </c>
      <c r="M570">
        <v>150</v>
      </c>
      <c r="N570">
        <v>5</v>
      </c>
      <c r="O570">
        <v>35</v>
      </c>
      <c r="P570">
        <v>0</v>
      </c>
      <c r="Q570">
        <v>0</v>
      </c>
      <c r="S570" t="s">
        <v>1100</v>
      </c>
      <c r="T570">
        <v>385</v>
      </c>
    </row>
    <row r="571" spans="1:20" x14ac:dyDescent="0.25">
      <c r="H571" t="s">
        <v>618</v>
      </c>
    </row>
    <row r="572" spans="1:20" x14ac:dyDescent="0.25">
      <c r="A572">
        <v>283</v>
      </c>
      <c r="B572">
        <v>2999</v>
      </c>
      <c r="C572" t="s">
        <v>1101</v>
      </c>
      <c r="D572" t="s">
        <v>231</v>
      </c>
      <c r="E572" t="s">
        <v>91</v>
      </c>
      <c r="F572" t="s">
        <v>1102</v>
      </c>
      <c r="G572" t="str">
        <f>"00201436"</f>
        <v>00201436</v>
      </c>
      <c r="H572">
        <v>2</v>
      </c>
      <c r="I572">
        <v>200</v>
      </c>
      <c r="J572">
        <v>0</v>
      </c>
      <c r="K572">
        <v>0</v>
      </c>
      <c r="L572">
        <v>3</v>
      </c>
      <c r="M572">
        <v>150</v>
      </c>
      <c r="N572">
        <v>5</v>
      </c>
      <c r="O572">
        <v>35</v>
      </c>
      <c r="P572">
        <v>0</v>
      </c>
      <c r="Q572">
        <v>0</v>
      </c>
      <c r="S572" t="s">
        <v>1103</v>
      </c>
      <c r="T572">
        <v>385</v>
      </c>
    </row>
    <row r="573" spans="1:20" x14ac:dyDescent="0.25">
      <c r="H573" t="s">
        <v>1104</v>
      </c>
    </row>
    <row r="574" spans="1:20" x14ac:dyDescent="0.25">
      <c r="A574">
        <v>284</v>
      </c>
      <c r="B574">
        <v>1292</v>
      </c>
      <c r="C574" t="s">
        <v>1105</v>
      </c>
      <c r="D574" t="s">
        <v>38</v>
      </c>
      <c r="E574" t="s">
        <v>43</v>
      </c>
      <c r="F574" t="s">
        <v>1106</v>
      </c>
      <c r="G574" t="str">
        <f>"00108900"</f>
        <v>00108900</v>
      </c>
      <c r="H574">
        <v>0</v>
      </c>
      <c r="I574">
        <v>0</v>
      </c>
      <c r="J574">
        <v>300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75</v>
      </c>
      <c r="Q574">
        <v>0</v>
      </c>
      <c r="S574" t="s">
        <v>45</v>
      </c>
      <c r="T574">
        <v>375</v>
      </c>
    </row>
    <row r="575" spans="1:20" x14ac:dyDescent="0.25">
      <c r="H575">
        <v>509</v>
      </c>
    </row>
    <row r="576" spans="1:20" x14ac:dyDescent="0.25">
      <c r="A576">
        <v>285</v>
      </c>
      <c r="B576">
        <v>4389</v>
      </c>
      <c r="C576" t="s">
        <v>1107</v>
      </c>
      <c r="D576" t="s">
        <v>33</v>
      </c>
      <c r="E576" t="s">
        <v>27</v>
      </c>
      <c r="F576" t="s">
        <v>1108</v>
      </c>
      <c r="G576" t="str">
        <f>"00146858"</f>
        <v>00146858</v>
      </c>
      <c r="H576">
        <v>0</v>
      </c>
      <c r="I576">
        <v>0</v>
      </c>
      <c r="J576">
        <v>0</v>
      </c>
      <c r="K576">
        <v>0</v>
      </c>
      <c r="L576">
        <v>6</v>
      </c>
      <c r="M576">
        <v>300</v>
      </c>
      <c r="N576">
        <v>8</v>
      </c>
      <c r="O576">
        <v>56</v>
      </c>
      <c r="P576">
        <v>0</v>
      </c>
      <c r="Q576">
        <v>0</v>
      </c>
      <c r="S576" t="s">
        <v>301</v>
      </c>
      <c r="T576">
        <v>356</v>
      </c>
    </row>
    <row r="577" spans="1:20" x14ac:dyDescent="0.25">
      <c r="H577" t="s">
        <v>618</v>
      </c>
    </row>
    <row r="578" spans="1:20" x14ac:dyDescent="0.25">
      <c r="A578">
        <v>286</v>
      </c>
      <c r="B578">
        <v>584</v>
      </c>
      <c r="C578" t="s">
        <v>1109</v>
      </c>
      <c r="D578" t="s">
        <v>227</v>
      </c>
      <c r="E578" t="s">
        <v>1110</v>
      </c>
      <c r="F578" t="s">
        <v>1111</v>
      </c>
      <c r="G578" t="str">
        <f>"201511022175"</f>
        <v>201511022175</v>
      </c>
      <c r="H578">
        <v>0</v>
      </c>
      <c r="I578">
        <v>0</v>
      </c>
      <c r="J578">
        <v>0</v>
      </c>
      <c r="K578">
        <v>0</v>
      </c>
      <c r="L578">
        <v>1</v>
      </c>
      <c r="M578">
        <v>50</v>
      </c>
      <c r="N578">
        <v>43</v>
      </c>
      <c r="O578">
        <v>301</v>
      </c>
      <c r="P578">
        <v>0</v>
      </c>
      <c r="Q578">
        <v>0</v>
      </c>
      <c r="S578" t="s">
        <v>1112</v>
      </c>
      <c r="T578">
        <v>351</v>
      </c>
    </row>
    <row r="579" spans="1:20" x14ac:dyDescent="0.25">
      <c r="H579" t="s">
        <v>1113</v>
      </c>
    </row>
    <row r="580" spans="1:20" x14ac:dyDescent="0.25">
      <c r="A580">
        <v>287</v>
      </c>
      <c r="B580">
        <v>3942</v>
      </c>
      <c r="C580" t="s">
        <v>1114</v>
      </c>
      <c r="D580" t="s">
        <v>43</v>
      </c>
      <c r="E580" t="s">
        <v>91</v>
      </c>
      <c r="F580" t="s">
        <v>1115</v>
      </c>
      <c r="G580" t="str">
        <f>"00162268"</f>
        <v>00162268</v>
      </c>
      <c r="H580">
        <v>1</v>
      </c>
      <c r="I580">
        <v>100</v>
      </c>
      <c r="J580">
        <v>0</v>
      </c>
      <c r="K580">
        <v>200</v>
      </c>
      <c r="L580">
        <v>1</v>
      </c>
      <c r="M580">
        <v>50</v>
      </c>
      <c r="N580">
        <v>0</v>
      </c>
      <c r="O580">
        <v>0</v>
      </c>
      <c r="P580">
        <v>0</v>
      </c>
      <c r="Q580">
        <v>0</v>
      </c>
      <c r="S580" t="s">
        <v>1116</v>
      </c>
      <c r="T580">
        <v>350</v>
      </c>
    </row>
    <row r="581" spans="1:20" x14ac:dyDescent="0.25">
      <c r="H581" t="s">
        <v>1117</v>
      </c>
    </row>
    <row r="582" spans="1:20" x14ac:dyDescent="0.25">
      <c r="A582">
        <v>288</v>
      </c>
      <c r="B582">
        <v>3662</v>
      </c>
      <c r="C582" t="s">
        <v>1118</v>
      </c>
      <c r="D582" t="s">
        <v>295</v>
      </c>
      <c r="E582" t="s">
        <v>87</v>
      </c>
      <c r="F582" t="s">
        <v>1119</v>
      </c>
      <c r="G582" t="str">
        <f>"00202278"</f>
        <v>00202278</v>
      </c>
      <c r="H582">
        <v>0</v>
      </c>
      <c r="I582">
        <v>0</v>
      </c>
      <c r="J582">
        <v>300</v>
      </c>
      <c r="K582">
        <v>0</v>
      </c>
      <c r="L582">
        <v>1</v>
      </c>
      <c r="M582">
        <v>50</v>
      </c>
      <c r="N582">
        <v>0</v>
      </c>
      <c r="O582">
        <v>0</v>
      </c>
      <c r="P582">
        <v>0</v>
      </c>
      <c r="Q582">
        <v>0</v>
      </c>
      <c r="S582" t="s">
        <v>656</v>
      </c>
      <c r="T582">
        <v>350</v>
      </c>
    </row>
    <row r="583" spans="1:20" x14ac:dyDescent="0.25">
      <c r="H583" t="s">
        <v>903</v>
      </c>
    </row>
    <row r="584" spans="1:20" x14ac:dyDescent="0.25">
      <c r="A584">
        <v>289</v>
      </c>
      <c r="B584">
        <v>2396</v>
      </c>
      <c r="C584" t="s">
        <v>1120</v>
      </c>
      <c r="D584" t="s">
        <v>53</v>
      </c>
      <c r="E584" t="s">
        <v>1121</v>
      </c>
      <c r="F584" t="s">
        <v>1122</v>
      </c>
      <c r="G584" t="str">
        <f>"00154404"</f>
        <v>00154404</v>
      </c>
      <c r="H584">
        <v>0</v>
      </c>
      <c r="I584">
        <v>0</v>
      </c>
      <c r="J584">
        <v>300</v>
      </c>
      <c r="K584">
        <v>0</v>
      </c>
      <c r="L584">
        <v>1</v>
      </c>
      <c r="M584">
        <v>50</v>
      </c>
      <c r="N584">
        <v>0</v>
      </c>
      <c r="O584">
        <v>0</v>
      </c>
      <c r="P584">
        <v>0</v>
      </c>
      <c r="Q584">
        <v>0</v>
      </c>
      <c r="S584" t="s">
        <v>1123</v>
      </c>
      <c r="T584">
        <v>350</v>
      </c>
    </row>
    <row r="585" spans="1:20" x14ac:dyDescent="0.25">
      <c r="H585" t="s">
        <v>1124</v>
      </c>
    </row>
    <row r="586" spans="1:20" x14ac:dyDescent="0.25">
      <c r="A586">
        <v>290</v>
      </c>
      <c r="B586">
        <v>314</v>
      </c>
      <c r="C586" t="s">
        <v>1125</v>
      </c>
      <c r="D586" t="s">
        <v>448</v>
      </c>
      <c r="E586" t="s">
        <v>43</v>
      </c>
      <c r="F586" t="s">
        <v>1126</v>
      </c>
      <c r="G586" t="str">
        <f>"00159931"</f>
        <v>00159931</v>
      </c>
      <c r="H586">
        <v>0</v>
      </c>
      <c r="I586">
        <v>0</v>
      </c>
      <c r="J586">
        <v>300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50</v>
      </c>
      <c r="Q586">
        <v>0</v>
      </c>
      <c r="S586" t="s">
        <v>695</v>
      </c>
      <c r="T586">
        <v>350</v>
      </c>
    </row>
    <row r="587" spans="1:20" x14ac:dyDescent="0.25">
      <c r="H587" t="s">
        <v>1127</v>
      </c>
    </row>
    <row r="588" spans="1:20" x14ac:dyDescent="0.25">
      <c r="A588">
        <v>291</v>
      </c>
      <c r="B588">
        <v>291</v>
      </c>
      <c r="C588" t="s">
        <v>1128</v>
      </c>
      <c r="D588" t="s">
        <v>486</v>
      </c>
      <c r="E588" t="s">
        <v>1129</v>
      </c>
      <c r="F588" t="s">
        <v>1130</v>
      </c>
      <c r="G588" t="str">
        <f>"00205533"</f>
        <v>00205533</v>
      </c>
      <c r="H588">
        <v>0</v>
      </c>
      <c r="I588">
        <v>0</v>
      </c>
      <c r="J588">
        <v>300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50</v>
      </c>
      <c r="Q588">
        <v>0</v>
      </c>
      <c r="S588" t="s">
        <v>954</v>
      </c>
      <c r="T588">
        <v>350</v>
      </c>
    </row>
    <row r="589" spans="1:20" x14ac:dyDescent="0.25">
      <c r="H589" t="s">
        <v>1131</v>
      </c>
    </row>
    <row r="590" spans="1:20" x14ac:dyDescent="0.25">
      <c r="A590">
        <v>292</v>
      </c>
      <c r="B590">
        <v>2554</v>
      </c>
      <c r="C590" t="s">
        <v>1132</v>
      </c>
      <c r="D590" t="s">
        <v>87</v>
      </c>
      <c r="E590" t="s">
        <v>15</v>
      </c>
      <c r="F590" t="s">
        <v>1133</v>
      </c>
      <c r="G590" t="str">
        <f>"00053086"</f>
        <v>00053086</v>
      </c>
      <c r="H590">
        <v>0</v>
      </c>
      <c r="I590">
        <v>0</v>
      </c>
      <c r="J590">
        <v>300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50</v>
      </c>
      <c r="Q590">
        <v>0</v>
      </c>
      <c r="S590" t="s">
        <v>224</v>
      </c>
      <c r="T590">
        <v>350</v>
      </c>
    </row>
    <row r="591" spans="1:20" x14ac:dyDescent="0.25">
      <c r="H591">
        <v>508</v>
      </c>
    </row>
    <row r="592" spans="1:20" x14ac:dyDescent="0.25">
      <c r="A592">
        <v>293</v>
      </c>
      <c r="B592">
        <v>2519</v>
      </c>
      <c r="C592" t="s">
        <v>1134</v>
      </c>
      <c r="D592" t="s">
        <v>1135</v>
      </c>
      <c r="E592" t="s">
        <v>186</v>
      </c>
      <c r="F592" t="s">
        <v>1136</v>
      </c>
      <c r="G592" t="str">
        <f>"00045580"</f>
        <v>00045580</v>
      </c>
      <c r="H592">
        <v>0</v>
      </c>
      <c r="I592">
        <v>0</v>
      </c>
      <c r="J592">
        <v>300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50</v>
      </c>
      <c r="Q592">
        <v>0</v>
      </c>
      <c r="S592" t="s">
        <v>921</v>
      </c>
      <c r="T592">
        <v>350</v>
      </c>
    </row>
    <row r="593" spans="1:20" x14ac:dyDescent="0.25">
      <c r="H593" t="s">
        <v>640</v>
      </c>
    </row>
    <row r="594" spans="1:20" x14ac:dyDescent="0.25">
      <c r="A594">
        <v>294</v>
      </c>
      <c r="B594">
        <v>2282</v>
      </c>
      <c r="C594" t="s">
        <v>1137</v>
      </c>
      <c r="D594" t="s">
        <v>1138</v>
      </c>
      <c r="E594" t="s">
        <v>263</v>
      </c>
      <c r="F594" t="s">
        <v>1139</v>
      </c>
      <c r="G594" t="str">
        <f>"00144047"</f>
        <v>00144047</v>
      </c>
      <c r="H594">
        <v>0</v>
      </c>
      <c r="I594">
        <v>0</v>
      </c>
      <c r="J594">
        <v>300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50</v>
      </c>
      <c r="Q594">
        <v>0</v>
      </c>
      <c r="S594">
        <v>11</v>
      </c>
      <c r="T594">
        <v>350</v>
      </c>
    </row>
    <row r="595" spans="1:20" x14ac:dyDescent="0.25">
      <c r="H595" t="s">
        <v>1140</v>
      </c>
    </row>
    <row r="596" spans="1:20" x14ac:dyDescent="0.25">
      <c r="A596">
        <v>295</v>
      </c>
      <c r="B596">
        <v>4124</v>
      </c>
      <c r="C596" t="s">
        <v>1141</v>
      </c>
      <c r="D596" t="s">
        <v>1142</v>
      </c>
      <c r="E596" t="s">
        <v>295</v>
      </c>
      <c r="F596" t="s">
        <v>1143</v>
      </c>
      <c r="G596" t="str">
        <f>"00092891"</f>
        <v>00092891</v>
      </c>
      <c r="H596">
        <v>0</v>
      </c>
      <c r="I596">
        <v>0</v>
      </c>
      <c r="J596">
        <v>0</v>
      </c>
      <c r="K596">
        <v>200</v>
      </c>
      <c r="L596">
        <v>3</v>
      </c>
      <c r="M596">
        <v>150</v>
      </c>
      <c r="N596">
        <v>0</v>
      </c>
      <c r="O596">
        <v>0</v>
      </c>
      <c r="P596">
        <v>0</v>
      </c>
      <c r="Q596">
        <v>0</v>
      </c>
      <c r="S596" t="s">
        <v>297</v>
      </c>
      <c r="T596">
        <v>350</v>
      </c>
    </row>
    <row r="597" spans="1:20" x14ac:dyDescent="0.25">
      <c r="H597">
        <v>508</v>
      </c>
    </row>
    <row r="598" spans="1:20" x14ac:dyDescent="0.25">
      <c r="A598">
        <v>296</v>
      </c>
      <c r="B598">
        <v>3925</v>
      </c>
      <c r="C598" t="s">
        <v>1144</v>
      </c>
      <c r="D598" t="s">
        <v>486</v>
      </c>
      <c r="E598" t="s">
        <v>863</v>
      </c>
      <c r="F598" t="s">
        <v>1145</v>
      </c>
      <c r="G598" t="str">
        <f>"00188555"</f>
        <v>00188555</v>
      </c>
      <c r="H598">
        <v>0</v>
      </c>
      <c r="I598">
        <v>0</v>
      </c>
      <c r="J598">
        <v>0</v>
      </c>
      <c r="K598">
        <v>0</v>
      </c>
      <c r="L598">
        <v>7</v>
      </c>
      <c r="M598">
        <v>350</v>
      </c>
      <c r="N598">
        <v>0</v>
      </c>
      <c r="O598">
        <v>0</v>
      </c>
      <c r="P598">
        <v>0</v>
      </c>
      <c r="Q598">
        <v>0</v>
      </c>
      <c r="S598" t="s">
        <v>123</v>
      </c>
      <c r="T598">
        <v>350</v>
      </c>
    </row>
    <row r="599" spans="1:20" x14ac:dyDescent="0.25">
      <c r="H599" t="s">
        <v>1146</v>
      </c>
    </row>
    <row r="600" spans="1:20" x14ac:dyDescent="0.25">
      <c r="A600">
        <v>297</v>
      </c>
      <c r="B600">
        <v>1064</v>
      </c>
      <c r="C600" t="s">
        <v>1147</v>
      </c>
      <c r="D600" t="s">
        <v>634</v>
      </c>
      <c r="E600" t="s">
        <v>1148</v>
      </c>
      <c r="F600" t="s">
        <v>1149</v>
      </c>
      <c r="G600" t="str">
        <f>"00202023"</f>
        <v>00202023</v>
      </c>
      <c r="H600">
        <v>0</v>
      </c>
      <c r="I600">
        <v>0</v>
      </c>
      <c r="J600">
        <v>0</v>
      </c>
      <c r="K600">
        <v>0</v>
      </c>
      <c r="L600">
        <v>7</v>
      </c>
      <c r="M600">
        <v>350</v>
      </c>
      <c r="N600">
        <v>0</v>
      </c>
      <c r="O600">
        <v>0</v>
      </c>
      <c r="P600">
        <v>0</v>
      </c>
      <c r="Q600">
        <v>0</v>
      </c>
      <c r="S600" t="s">
        <v>1150</v>
      </c>
      <c r="T600">
        <v>350</v>
      </c>
    </row>
    <row r="601" spans="1:20" x14ac:dyDescent="0.25">
      <c r="H601">
        <v>509</v>
      </c>
    </row>
    <row r="602" spans="1:20" x14ac:dyDescent="0.25">
      <c r="A602">
        <v>298</v>
      </c>
      <c r="B602">
        <v>4398</v>
      </c>
      <c r="C602" t="s">
        <v>1151</v>
      </c>
      <c r="D602" t="s">
        <v>1152</v>
      </c>
      <c r="E602" t="s">
        <v>272</v>
      </c>
      <c r="F602" t="s">
        <v>1153</v>
      </c>
      <c r="G602" t="str">
        <f>"00206329"</f>
        <v>00206329</v>
      </c>
      <c r="H602">
        <v>0</v>
      </c>
      <c r="I602">
        <v>0</v>
      </c>
      <c r="J602">
        <v>0</v>
      </c>
      <c r="K602">
        <v>200</v>
      </c>
      <c r="L602">
        <v>0</v>
      </c>
      <c r="M602">
        <v>0</v>
      </c>
      <c r="N602">
        <v>10</v>
      </c>
      <c r="O602">
        <v>70</v>
      </c>
      <c r="P602">
        <v>75</v>
      </c>
      <c r="Q602">
        <v>0</v>
      </c>
      <c r="S602" t="s">
        <v>1154</v>
      </c>
      <c r="T602">
        <v>345</v>
      </c>
    </row>
    <row r="603" spans="1:20" x14ac:dyDescent="0.25">
      <c r="H603" t="s">
        <v>1155</v>
      </c>
    </row>
    <row r="604" spans="1:20" x14ac:dyDescent="0.25">
      <c r="A604">
        <v>299</v>
      </c>
      <c r="B604">
        <v>4107</v>
      </c>
      <c r="C604" t="s">
        <v>1156</v>
      </c>
      <c r="D604" t="s">
        <v>1157</v>
      </c>
      <c r="E604" t="s">
        <v>43</v>
      </c>
      <c r="F604" t="s">
        <v>1158</v>
      </c>
      <c r="G604" t="str">
        <f>"00187787"</f>
        <v>00187787</v>
      </c>
      <c r="H604">
        <v>2</v>
      </c>
      <c r="I604">
        <v>200</v>
      </c>
      <c r="J604">
        <v>0</v>
      </c>
      <c r="K604">
        <v>0</v>
      </c>
      <c r="L604">
        <v>1</v>
      </c>
      <c r="M604">
        <v>50</v>
      </c>
      <c r="N604">
        <v>0</v>
      </c>
      <c r="O604">
        <v>0</v>
      </c>
      <c r="P604">
        <v>75</v>
      </c>
      <c r="Q604">
        <v>0</v>
      </c>
      <c r="S604" t="s">
        <v>677</v>
      </c>
      <c r="T604">
        <v>325</v>
      </c>
    </row>
    <row r="605" spans="1:20" x14ac:dyDescent="0.25">
      <c r="H605" t="s">
        <v>1159</v>
      </c>
    </row>
    <row r="606" spans="1:20" x14ac:dyDescent="0.25">
      <c r="A606">
        <v>300</v>
      </c>
      <c r="B606">
        <v>1354</v>
      </c>
      <c r="C606" t="s">
        <v>1160</v>
      </c>
      <c r="D606" t="s">
        <v>916</v>
      </c>
      <c r="E606" t="s">
        <v>87</v>
      </c>
      <c r="F606" t="s">
        <v>1161</v>
      </c>
      <c r="G606" t="str">
        <f>"00198158"</f>
        <v>00198158</v>
      </c>
      <c r="H606">
        <v>0</v>
      </c>
      <c r="I606">
        <v>0</v>
      </c>
      <c r="J606">
        <v>0</v>
      </c>
      <c r="K606">
        <v>0</v>
      </c>
      <c r="L606">
        <v>5</v>
      </c>
      <c r="M606">
        <v>250</v>
      </c>
      <c r="N606">
        <v>0</v>
      </c>
      <c r="O606">
        <v>0</v>
      </c>
      <c r="P606">
        <v>75</v>
      </c>
      <c r="Q606">
        <v>0</v>
      </c>
      <c r="S606">
        <v>16</v>
      </c>
      <c r="T606">
        <v>325</v>
      </c>
    </row>
    <row r="607" spans="1:20" x14ac:dyDescent="0.25">
      <c r="H607" t="s">
        <v>618</v>
      </c>
    </row>
    <row r="608" spans="1:20" x14ac:dyDescent="0.25">
      <c r="A608">
        <v>301</v>
      </c>
      <c r="B608">
        <v>351</v>
      </c>
      <c r="C608" t="s">
        <v>1162</v>
      </c>
      <c r="D608" t="s">
        <v>396</v>
      </c>
      <c r="E608" t="s">
        <v>176</v>
      </c>
      <c r="F608" t="s">
        <v>1163</v>
      </c>
      <c r="G608" t="str">
        <f>"201405002135"</f>
        <v>201405002135</v>
      </c>
      <c r="H608">
        <v>0</v>
      </c>
      <c r="I608">
        <v>0</v>
      </c>
      <c r="J608">
        <v>0</v>
      </c>
      <c r="K608">
        <v>0</v>
      </c>
      <c r="L608">
        <v>3</v>
      </c>
      <c r="M608">
        <v>150</v>
      </c>
      <c r="N608">
        <v>13</v>
      </c>
      <c r="O608">
        <v>91</v>
      </c>
      <c r="P608">
        <v>75</v>
      </c>
      <c r="Q608">
        <v>0</v>
      </c>
      <c r="S608" t="s">
        <v>896</v>
      </c>
      <c r="T608">
        <v>316</v>
      </c>
    </row>
    <row r="609" spans="1:20" x14ac:dyDescent="0.25">
      <c r="H609" t="s">
        <v>1164</v>
      </c>
    </row>
    <row r="610" spans="1:20" x14ac:dyDescent="0.25">
      <c r="A610">
        <v>302</v>
      </c>
      <c r="B610">
        <v>1816</v>
      </c>
      <c r="C610" t="s">
        <v>1165</v>
      </c>
      <c r="D610" t="s">
        <v>1166</v>
      </c>
      <c r="E610" t="s">
        <v>318</v>
      </c>
      <c r="F610" t="s">
        <v>1167</v>
      </c>
      <c r="G610" t="str">
        <f>"201502002038"</f>
        <v>201502002038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45</v>
      </c>
      <c r="O610">
        <v>315</v>
      </c>
      <c r="P610">
        <v>0</v>
      </c>
      <c r="Q610">
        <v>0</v>
      </c>
      <c r="S610" t="s">
        <v>1168</v>
      </c>
      <c r="T610">
        <v>315</v>
      </c>
    </row>
    <row r="611" spans="1:20" x14ac:dyDescent="0.25">
      <c r="H611" t="s">
        <v>99</v>
      </c>
    </row>
    <row r="612" spans="1:20" x14ac:dyDescent="0.25">
      <c r="A612">
        <v>303</v>
      </c>
      <c r="B612">
        <v>355</v>
      </c>
      <c r="C612" t="s">
        <v>1169</v>
      </c>
      <c r="D612" t="s">
        <v>27</v>
      </c>
      <c r="E612" t="s">
        <v>68</v>
      </c>
      <c r="F612" t="s">
        <v>1170</v>
      </c>
      <c r="G612" t="str">
        <f>"00207454"</f>
        <v>00207454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44</v>
      </c>
      <c r="O612">
        <v>308</v>
      </c>
      <c r="P612">
        <v>0</v>
      </c>
      <c r="Q612">
        <v>0</v>
      </c>
      <c r="S612" t="s">
        <v>206</v>
      </c>
      <c r="T612">
        <v>308</v>
      </c>
    </row>
    <row r="613" spans="1:20" x14ac:dyDescent="0.25">
      <c r="H613" t="s">
        <v>1171</v>
      </c>
    </row>
    <row r="614" spans="1:20" x14ac:dyDescent="0.25">
      <c r="A614">
        <v>304</v>
      </c>
      <c r="B614">
        <v>3278</v>
      </c>
      <c r="C614" t="s">
        <v>1172</v>
      </c>
      <c r="D614" t="s">
        <v>1173</v>
      </c>
      <c r="E614" t="s">
        <v>1174</v>
      </c>
      <c r="F614" t="s">
        <v>1175</v>
      </c>
      <c r="G614" t="str">
        <f>"00029176"</f>
        <v>00029176</v>
      </c>
      <c r="H614">
        <v>1</v>
      </c>
      <c r="I614">
        <v>100</v>
      </c>
      <c r="J614">
        <v>0</v>
      </c>
      <c r="K614">
        <v>0</v>
      </c>
      <c r="L614">
        <v>1</v>
      </c>
      <c r="M614">
        <v>50</v>
      </c>
      <c r="N614">
        <v>22</v>
      </c>
      <c r="O614">
        <v>154</v>
      </c>
      <c r="P614">
        <v>0</v>
      </c>
      <c r="Q614">
        <v>0</v>
      </c>
      <c r="S614" t="s">
        <v>1176</v>
      </c>
      <c r="T614">
        <v>304</v>
      </c>
    </row>
    <row r="615" spans="1:20" x14ac:dyDescent="0.25">
      <c r="H615" t="s">
        <v>1177</v>
      </c>
    </row>
    <row r="616" spans="1:20" x14ac:dyDescent="0.25">
      <c r="A616">
        <v>305</v>
      </c>
      <c r="B616">
        <v>2864</v>
      </c>
      <c r="C616" t="s">
        <v>1178</v>
      </c>
      <c r="D616" t="s">
        <v>283</v>
      </c>
      <c r="E616" t="s">
        <v>91</v>
      </c>
      <c r="F616" t="s">
        <v>1179</v>
      </c>
      <c r="G616" t="str">
        <f>"00196009"</f>
        <v>00196009</v>
      </c>
      <c r="H616">
        <v>0</v>
      </c>
      <c r="I616">
        <v>0</v>
      </c>
      <c r="J616">
        <v>300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S616" t="s">
        <v>1180</v>
      </c>
      <c r="T616">
        <v>300</v>
      </c>
    </row>
    <row r="617" spans="1:20" x14ac:dyDescent="0.25">
      <c r="H617" t="s">
        <v>666</v>
      </c>
    </row>
    <row r="618" spans="1:20" x14ac:dyDescent="0.25">
      <c r="A618">
        <v>306</v>
      </c>
      <c r="B618">
        <v>2078</v>
      </c>
      <c r="C618" t="s">
        <v>1181</v>
      </c>
      <c r="D618" t="s">
        <v>1182</v>
      </c>
      <c r="E618" t="s">
        <v>1183</v>
      </c>
      <c r="F618" t="s">
        <v>1184</v>
      </c>
      <c r="G618" t="str">
        <f>"00197845"</f>
        <v>00197845</v>
      </c>
      <c r="H618">
        <v>0</v>
      </c>
      <c r="I618">
        <v>0</v>
      </c>
      <c r="J618">
        <v>300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S618">
        <v>16</v>
      </c>
      <c r="T618">
        <v>300</v>
      </c>
    </row>
    <row r="619" spans="1:20" x14ac:dyDescent="0.25">
      <c r="H619" t="s">
        <v>1185</v>
      </c>
    </row>
    <row r="620" spans="1:20" x14ac:dyDescent="0.25">
      <c r="A620">
        <v>307</v>
      </c>
      <c r="B620">
        <v>2146</v>
      </c>
      <c r="C620" t="s">
        <v>1186</v>
      </c>
      <c r="D620" t="s">
        <v>101</v>
      </c>
      <c r="E620" t="s">
        <v>1187</v>
      </c>
      <c r="F620" t="s">
        <v>1188</v>
      </c>
      <c r="G620" t="str">
        <f>"201604001632"</f>
        <v>201604001632</v>
      </c>
      <c r="H620">
        <v>0</v>
      </c>
      <c r="I620">
        <v>0</v>
      </c>
      <c r="J620">
        <v>300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S620" t="s">
        <v>327</v>
      </c>
      <c r="T620">
        <v>300</v>
      </c>
    </row>
    <row r="621" spans="1:20" x14ac:dyDescent="0.25">
      <c r="H621">
        <v>508</v>
      </c>
    </row>
    <row r="622" spans="1:20" x14ac:dyDescent="0.25">
      <c r="A622">
        <v>308</v>
      </c>
      <c r="B622">
        <v>4165</v>
      </c>
      <c r="C622" t="s">
        <v>1189</v>
      </c>
      <c r="D622" t="s">
        <v>434</v>
      </c>
      <c r="E622" t="s">
        <v>218</v>
      </c>
      <c r="F622" t="s">
        <v>1190</v>
      </c>
      <c r="G622" t="str">
        <f>"00046907"</f>
        <v>00046907</v>
      </c>
      <c r="H622">
        <v>0</v>
      </c>
      <c r="I622">
        <v>0</v>
      </c>
      <c r="J622">
        <v>300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S622" t="s">
        <v>35</v>
      </c>
      <c r="T622">
        <v>300</v>
      </c>
    </row>
    <row r="623" spans="1:20" x14ac:dyDescent="0.25">
      <c r="H623" t="s">
        <v>1191</v>
      </c>
    </row>
    <row r="624" spans="1:20" x14ac:dyDescent="0.25">
      <c r="A624">
        <v>309</v>
      </c>
      <c r="B624">
        <v>1681</v>
      </c>
      <c r="C624" t="s">
        <v>1192</v>
      </c>
      <c r="D624" t="s">
        <v>295</v>
      </c>
      <c r="E624" t="s">
        <v>684</v>
      </c>
      <c r="F624" t="s">
        <v>1193</v>
      </c>
      <c r="G624" t="str">
        <f>"00006281"</f>
        <v>00006281</v>
      </c>
      <c r="H624">
        <v>0</v>
      </c>
      <c r="I624">
        <v>0</v>
      </c>
      <c r="J624">
        <v>300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S624" t="s">
        <v>1194</v>
      </c>
      <c r="T624">
        <v>300</v>
      </c>
    </row>
    <row r="625" spans="1:20" x14ac:dyDescent="0.25">
      <c r="H625" t="s">
        <v>1195</v>
      </c>
    </row>
    <row r="626" spans="1:20" x14ac:dyDescent="0.25">
      <c r="A626">
        <v>310</v>
      </c>
      <c r="B626">
        <v>4273</v>
      </c>
      <c r="C626" t="s">
        <v>1196</v>
      </c>
      <c r="D626" t="s">
        <v>68</v>
      </c>
      <c r="E626" t="s">
        <v>87</v>
      </c>
      <c r="F626" t="s">
        <v>1197</v>
      </c>
      <c r="G626" t="str">
        <f>"00139791"</f>
        <v>00139791</v>
      </c>
      <c r="H626">
        <v>0</v>
      </c>
      <c r="I626">
        <v>0</v>
      </c>
      <c r="J626">
        <v>300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S626" t="s">
        <v>1198</v>
      </c>
      <c r="T626">
        <v>300</v>
      </c>
    </row>
    <row r="627" spans="1:20" x14ac:dyDescent="0.25">
      <c r="H627">
        <v>509</v>
      </c>
    </row>
    <row r="628" spans="1:20" x14ac:dyDescent="0.25">
      <c r="A628">
        <v>311</v>
      </c>
      <c r="B628">
        <v>4259</v>
      </c>
      <c r="C628" t="s">
        <v>1199</v>
      </c>
      <c r="D628" t="s">
        <v>91</v>
      </c>
      <c r="E628" t="s">
        <v>401</v>
      </c>
      <c r="F628" t="s">
        <v>1200</v>
      </c>
      <c r="G628" t="str">
        <f>"201511016494"</f>
        <v>201511016494</v>
      </c>
      <c r="H628">
        <v>2</v>
      </c>
      <c r="I628">
        <v>200</v>
      </c>
      <c r="J628">
        <v>0</v>
      </c>
      <c r="K628">
        <v>0</v>
      </c>
      <c r="L628">
        <v>2</v>
      </c>
      <c r="M628">
        <v>100</v>
      </c>
      <c r="N628">
        <v>0</v>
      </c>
      <c r="O628">
        <v>0</v>
      </c>
      <c r="P628">
        <v>0</v>
      </c>
      <c r="Q628">
        <v>0</v>
      </c>
      <c r="S628" t="s">
        <v>748</v>
      </c>
      <c r="T628">
        <v>300</v>
      </c>
    </row>
    <row r="629" spans="1:20" x14ac:dyDescent="0.25">
      <c r="H629" t="s">
        <v>618</v>
      </c>
    </row>
    <row r="630" spans="1:20" x14ac:dyDescent="0.25">
      <c r="A630">
        <v>312</v>
      </c>
      <c r="B630">
        <v>1041</v>
      </c>
      <c r="C630" t="s">
        <v>1201</v>
      </c>
      <c r="D630" t="s">
        <v>53</v>
      </c>
      <c r="E630" t="s">
        <v>295</v>
      </c>
      <c r="F630" t="s">
        <v>1202</v>
      </c>
      <c r="G630" t="str">
        <f>"201511027440"</f>
        <v>201511027440</v>
      </c>
      <c r="H630">
        <v>0</v>
      </c>
      <c r="I630">
        <v>0</v>
      </c>
      <c r="J630">
        <v>0</v>
      </c>
      <c r="K630">
        <v>200</v>
      </c>
      <c r="L630">
        <v>2</v>
      </c>
      <c r="M630">
        <v>100</v>
      </c>
      <c r="N630">
        <v>0</v>
      </c>
      <c r="O630">
        <v>0</v>
      </c>
      <c r="P630">
        <v>0</v>
      </c>
      <c r="Q630">
        <v>0</v>
      </c>
      <c r="S630" t="s">
        <v>331</v>
      </c>
      <c r="T630">
        <v>300</v>
      </c>
    </row>
    <row r="631" spans="1:20" x14ac:dyDescent="0.25">
      <c r="H631" t="s">
        <v>18</v>
      </c>
    </row>
    <row r="632" spans="1:20" x14ac:dyDescent="0.25">
      <c r="A632">
        <v>313</v>
      </c>
      <c r="B632">
        <v>3937</v>
      </c>
      <c r="C632" t="s">
        <v>1203</v>
      </c>
      <c r="D632" t="s">
        <v>33</v>
      </c>
      <c r="E632" t="s">
        <v>272</v>
      </c>
      <c r="F632" t="s">
        <v>1204</v>
      </c>
      <c r="G632" t="str">
        <f>"201511023647"</f>
        <v>201511023647</v>
      </c>
      <c r="H632">
        <v>2</v>
      </c>
      <c r="I632">
        <v>200</v>
      </c>
      <c r="J632">
        <v>0</v>
      </c>
      <c r="K632">
        <v>0</v>
      </c>
      <c r="L632">
        <v>2</v>
      </c>
      <c r="M632">
        <v>100</v>
      </c>
      <c r="N632">
        <v>0</v>
      </c>
      <c r="O632">
        <v>0</v>
      </c>
      <c r="P632">
        <v>0</v>
      </c>
      <c r="Q632">
        <v>0</v>
      </c>
      <c r="S632" t="s">
        <v>1004</v>
      </c>
      <c r="T632">
        <v>300</v>
      </c>
    </row>
    <row r="633" spans="1:20" x14ac:dyDescent="0.25">
      <c r="H633" t="s">
        <v>1205</v>
      </c>
    </row>
    <row r="634" spans="1:20" x14ac:dyDescent="0.25">
      <c r="A634">
        <v>314</v>
      </c>
      <c r="B634">
        <v>879</v>
      </c>
      <c r="C634" t="s">
        <v>1206</v>
      </c>
      <c r="D634" t="s">
        <v>96</v>
      </c>
      <c r="E634" t="s">
        <v>176</v>
      </c>
      <c r="F634" t="s">
        <v>1207</v>
      </c>
      <c r="G634" t="str">
        <f>"201511011000"</f>
        <v>201511011000</v>
      </c>
      <c r="H634">
        <v>1</v>
      </c>
      <c r="I634">
        <v>100</v>
      </c>
      <c r="J634">
        <v>0</v>
      </c>
      <c r="K634">
        <v>0</v>
      </c>
      <c r="L634">
        <v>3</v>
      </c>
      <c r="M634">
        <v>150</v>
      </c>
      <c r="N634">
        <v>6</v>
      </c>
      <c r="O634">
        <v>42</v>
      </c>
      <c r="P634">
        <v>0</v>
      </c>
      <c r="Q634">
        <v>0</v>
      </c>
      <c r="S634" t="s">
        <v>1208</v>
      </c>
      <c r="T634">
        <v>292</v>
      </c>
    </row>
    <row r="635" spans="1:20" x14ac:dyDescent="0.25">
      <c r="H635" t="s">
        <v>1209</v>
      </c>
    </row>
    <row r="636" spans="1:20" x14ac:dyDescent="0.25">
      <c r="A636">
        <v>315</v>
      </c>
      <c r="B636">
        <v>510</v>
      </c>
      <c r="C636" t="s">
        <v>1210</v>
      </c>
      <c r="D636" t="s">
        <v>410</v>
      </c>
      <c r="E636" t="s">
        <v>92</v>
      </c>
      <c r="F636" t="s">
        <v>1211</v>
      </c>
      <c r="G636" t="str">
        <f>"00045535"</f>
        <v>00045535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41</v>
      </c>
      <c r="O636">
        <v>287</v>
      </c>
      <c r="P636">
        <v>0</v>
      </c>
      <c r="Q636">
        <v>0</v>
      </c>
      <c r="S636" t="s">
        <v>1212</v>
      </c>
      <c r="T636">
        <v>287</v>
      </c>
    </row>
    <row r="637" spans="1:20" x14ac:dyDescent="0.25">
      <c r="H637" t="s">
        <v>1213</v>
      </c>
    </row>
    <row r="638" spans="1:20" x14ac:dyDescent="0.25">
      <c r="A638">
        <v>316</v>
      </c>
      <c r="B638">
        <v>816</v>
      </c>
      <c r="C638" t="s">
        <v>1214</v>
      </c>
      <c r="D638" t="s">
        <v>74</v>
      </c>
      <c r="E638" t="s">
        <v>1215</v>
      </c>
      <c r="F638" t="s">
        <v>1216</v>
      </c>
      <c r="G638" t="str">
        <f>"00157727"</f>
        <v>00157727</v>
      </c>
      <c r="H638">
        <v>0</v>
      </c>
      <c r="I638">
        <v>0</v>
      </c>
      <c r="J638">
        <v>0</v>
      </c>
      <c r="K638">
        <v>200</v>
      </c>
      <c r="L638">
        <v>0</v>
      </c>
      <c r="M638">
        <v>0</v>
      </c>
      <c r="N638">
        <v>0</v>
      </c>
      <c r="O638">
        <v>0</v>
      </c>
      <c r="P638">
        <v>75</v>
      </c>
      <c r="Q638">
        <v>0</v>
      </c>
      <c r="S638" t="s">
        <v>1217</v>
      </c>
      <c r="T638">
        <v>275</v>
      </c>
    </row>
    <row r="639" spans="1:20" x14ac:dyDescent="0.25">
      <c r="H639" t="s">
        <v>1218</v>
      </c>
    </row>
    <row r="640" spans="1:20" x14ac:dyDescent="0.25">
      <c r="A640">
        <v>317</v>
      </c>
      <c r="B640">
        <v>2252</v>
      </c>
      <c r="C640" t="s">
        <v>1219</v>
      </c>
      <c r="D640" t="s">
        <v>15</v>
      </c>
      <c r="E640" t="s">
        <v>87</v>
      </c>
      <c r="F640" t="s">
        <v>1220</v>
      </c>
      <c r="G640" t="str">
        <f>"00202560"</f>
        <v>00202560</v>
      </c>
      <c r="H640">
        <v>0</v>
      </c>
      <c r="I640">
        <v>0</v>
      </c>
      <c r="J640">
        <v>0</v>
      </c>
      <c r="K640">
        <v>200</v>
      </c>
      <c r="L640">
        <v>0</v>
      </c>
      <c r="M640">
        <v>0</v>
      </c>
      <c r="N640">
        <v>0</v>
      </c>
      <c r="O640">
        <v>0</v>
      </c>
      <c r="P640">
        <v>75</v>
      </c>
      <c r="Q640">
        <v>0</v>
      </c>
      <c r="S640">
        <v>14</v>
      </c>
      <c r="T640">
        <v>275</v>
      </c>
    </row>
    <row r="641" spans="1:20" x14ac:dyDescent="0.25">
      <c r="H641" t="s">
        <v>1221</v>
      </c>
    </row>
    <row r="642" spans="1:20" x14ac:dyDescent="0.25">
      <c r="A642">
        <v>318</v>
      </c>
      <c r="B642">
        <v>1768</v>
      </c>
      <c r="C642" t="s">
        <v>1222</v>
      </c>
      <c r="D642" t="s">
        <v>96</v>
      </c>
      <c r="E642" t="s">
        <v>15</v>
      </c>
      <c r="F642" t="s">
        <v>1223</v>
      </c>
      <c r="G642" t="str">
        <f>"00184770"</f>
        <v>00184770</v>
      </c>
      <c r="H642">
        <v>0</v>
      </c>
      <c r="I642">
        <v>0</v>
      </c>
      <c r="J642">
        <v>0</v>
      </c>
      <c r="K642">
        <v>0</v>
      </c>
      <c r="L642">
        <v>4</v>
      </c>
      <c r="M642">
        <v>200</v>
      </c>
      <c r="N642">
        <v>0</v>
      </c>
      <c r="O642">
        <v>0</v>
      </c>
      <c r="P642">
        <v>75</v>
      </c>
      <c r="Q642">
        <v>0</v>
      </c>
      <c r="S642">
        <v>13</v>
      </c>
      <c r="T642">
        <v>275</v>
      </c>
    </row>
    <row r="643" spans="1:20" x14ac:dyDescent="0.25">
      <c r="H643" t="s">
        <v>1224</v>
      </c>
    </row>
    <row r="644" spans="1:20" x14ac:dyDescent="0.25">
      <c r="A644">
        <v>319</v>
      </c>
      <c r="B644">
        <v>2272</v>
      </c>
      <c r="C644" t="s">
        <v>1225</v>
      </c>
      <c r="D644" t="s">
        <v>68</v>
      </c>
      <c r="E644" t="s">
        <v>283</v>
      </c>
      <c r="F644" t="s">
        <v>1226</v>
      </c>
      <c r="G644" t="str">
        <f>"00002630"</f>
        <v>00002630</v>
      </c>
      <c r="H644">
        <v>2</v>
      </c>
      <c r="I644">
        <v>200</v>
      </c>
      <c r="J644">
        <v>0</v>
      </c>
      <c r="K644">
        <v>0</v>
      </c>
      <c r="L644">
        <v>1</v>
      </c>
      <c r="M644">
        <v>50</v>
      </c>
      <c r="N644">
        <v>0</v>
      </c>
      <c r="O644">
        <v>0</v>
      </c>
      <c r="P644">
        <v>0</v>
      </c>
      <c r="Q644">
        <v>0</v>
      </c>
      <c r="S644">
        <v>14</v>
      </c>
      <c r="T644">
        <v>250</v>
      </c>
    </row>
    <row r="645" spans="1:20" x14ac:dyDescent="0.25">
      <c r="H645">
        <v>509</v>
      </c>
    </row>
    <row r="646" spans="1:20" x14ac:dyDescent="0.25">
      <c r="A646">
        <v>320</v>
      </c>
      <c r="B646">
        <v>772</v>
      </c>
      <c r="C646" t="s">
        <v>1227</v>
      </c>
      <c r="D646" t="s">
        <v>1228</v>
      </c>
      <c r="E646" t="s">
        <v>33</v>
      </c>
      <c r="F646">
        <v>808502</v>
      </c>
      <c r="G646" t="str">
        <f>"00188236"</f>
        <v>00188236</v>
      </c>
      <c r="H646">
        <v>2</v>
      </c>
      <c r="I646">
        <v>200</v>
      </c>
      <c r="J646">
        <v>0</v>
      </c>
      <c r="K646">
        <v>0</v>
      </c>
      <c r="L646">
        <v>1</v>
      </c>
      <c r="M646">
        <v>50</v>
      </c>
      <c r="N646">
        <v>0</v>
      </c>
      <c r="O646">
        <v>0</v>
      </c>
      <c r="P646">
        <v>0</v>
      </c>
      <c r="Q646">
        <v>0</v>
      </c>
      <c r="S646" t="s">
        <v>1229</v>
      </c>
      <c r="T646">
        <v>250</v>
      </c>
    </row>
    <row r="647" spans="1:20" x14ac:dyDescent="0.25">
      <c r="H647" t="s">
        <v>1230</v>
      </c>
    </row>
    <row r="648" spans="1:20" x14ac:dyDescent="0.25">
      <c r="A648">
        <v>321</v>
      </c>
      <c r="B648">
        <v>4058</v>
      </c>
      <c r="C648" t="s">
        <v>1231</v>
      </c>
      <c r="D648" t="s">
        <v>1232</v>
      </c>
      <c r="E648" t="s">
        <v>591</v>
      </c>
      <c r="F648" t="s">
        <v>1233</v>
      </c>
      <c r="G648" t="str">
        <f>"00178802"</f>
        <v>00178802</v>
      </c>
      <c r="H648">
        <v>0</v>
      </c>
      <c r="I648">
        <v>0</v>
      </c>
      <c r="J648">
        <v>0</v>
      </c>
      <c r="K648">
        <v>200</v>
      </c>
      <c r="L648">
        <v>0</v>
      </c>
      <c r="M648">
        <v>0</v>
      </c>
      <c r="N648">
        <v>0</v>
      </c>
      <c r="O648">
        <v>0</v>
      </c>
      <c r="P648">
        <v>50</v>
      </c>
      <c r="Q648">
        <v>0</v>
      </c>
      <c r="S648" t="s">
        <v>1234</v>
      </c>
      <c r="T648">
        <v>250</v>
      </c>
    </row>
    <row r="649" spans="1:20" x14ac:dyDescent="0.25">
      <c r="H649">
        <v>509</v>
      </c>
    </row>
    <row r="650" spans="1:20" x14ac:dyDescent="0.25">
      <c r="A650">
        <v>322</v>
      </c>
      <c r="B650">
        <v>1714</v>
      </c>
      <c r="C650" t="s">
        <v>1235</v>
      </c>
      <c r="D650" t="s">
        <v>15</v>
      </c>
      <c r="E650" t="s">
        <v>27</v>
      </c>
      <c r="F650" t="s">
        <v>1236</v>
      </c>
      <c r="G650" t="str">
        <f>"00024380"</f>
        <v>00024380</v>
      </c>
      <c r="H650">
        <v>0</v>
      </c>
      <c r="I650">
        <v>0</v>
      </c>
      <c r="J650">
        <v>0</v>
      </c>
      <c r="K650">
        <v>200</v>
      </c>
      <c r="L650">
        <v>0</v>
      </c>
      <c r="M650">
        <v>0</v>
      </c>
      <c r="N650">
        <v>0</v>
      </c>
      <c r="O650">
        <v>0</v>
      </c>
      <c r="P650">
        <v>50</v>
      </c>
      <c r="Q650">
        <v>0</v>
      </c>
      <c r="S650" t="s">
        <v>896</v>
      </c>
      <c r="T650">
        <v>250</v>
      </c>
    </row>
    <row r="651" spans="1:20" x14ac:dyDescent="0.25">
      <c r="H651">
        <v>508</v>
      </c>
    </row>
    <row r="652" spans="1:20" x14ac:dyDescent="0.25">
      <c r="A652">
        <v>323</v>
      </c>
      <c r="B652">
        <v>1819</v>
      </c>
      <c r="C652" t="s">
        <v>1237</v>
      </c>
      <c r="D652" t="s">
        <v>419</v>
      </c>
      <c r="E652" t="s">
        <v>91</v>
      </c>
      <c r="F652" t="s">
        <v>1238</v>
      </c>
      <c r="G652" t="str">
        <f>"00199221"</f>
        <v>00199221</v>
      </c>
      <c r="H652">
        <v>1</v>
      </c>
      <c r="I652">
        <v>100</v>
      </c>
      <c r="J652">
        <v>0</v>
      </c>
      <c r="K652">
        <v>0</v>
      </c>
      <c r="L652">
        <v>3</v>
      </c>
      <c r="M652">
        <v>150</v>
      </c>
      <c r="N652">
        <v>0</v>
      </c>
      <c r="O652">
        <v>0</v>
      </c>
      <c r="P652">
        <v>0</v>
      </c>
      <c r="Q652">
        <v>0</v>
      </c>
      <c r="S652" t="s">
        <v>1239</v>
      </c>
      <c r="T652">
        <v>250</v>
      </c>
    </row>
    <row r="653" spans="1:20" x14ac:dyDescent="0.25">
      <c r="H653" t="s">
        <v>1240</v>
      </c>
    </row>
    <row r="654" spans="1:20" x14ac:dyDescent="0.25">
      <c r="A654">
        <v>324</v>
      </c>
      <c r="B654">
        <v>3438</v>
      </c>
      <c r="C654" t="s">
        <v>1241</v>
      </c>
      <c r="D654" t="s">
        <v>91</v>
      </c>
      <c r="E654" t="s">
        <v>92</v>
      </c>
      <c r="F654" t="s">
        <v>1242</v>
      </c>
      <c r="G654" t="str">
        <f>"201511016809"</f>
        <v>201511016809</v>
      </c>
      <c r="H654">
        <v>0</v>
      </c>
      <c r="I654">
        <v>0</v>
      </c>
      <c r="J654">
        <v>0</v>
      </c>
      <c r="K654">
        <v>0</v>
      </c>
      <c r="L654">
        <v>2</v>
      </c>
      <c r="M654">
        <v>100</v>
      </c>
      <c r="N654">
        <v>21</v>
      </c>
      <c r="O654">
        <v>147</v>
      </c>
      <c r="P654">
        <v>0</v>
      </c>
      <c r="Q654">
        <v>0</v>
      </c>
      <c r="S654" t="s">
        <v>1243</v>
      </c>
      <c r="T654">
        <v>247</v>
      </c>
    </row>
    <row r="655" spans="1:20" x14ac:dyDescent="0.25">
      <c r="H655" t="s">
        <v>1244</v>
      </c>
    </row>
    <row r="656" spans="1:20" x14ac:dyDescent="0.25">
      <c r="A656">
        <v>325</v>
      </c>
      <c r="B656">
        <v>2263</v>
      </c>
      <c r="C656" t="s">
        <v>1245</v>
      </c>
      <c r="D656" t="s">
        <v>1246</v>
      </c>
      <c r="E656" t="s">
        <v>21</v>
      </c>
      <c r="F656" t="s">
        <v>1247</v>
      </c>
      <c r="G656" t="str">
        <f>"00208048"</f>
        <v>00208048</v>
      </c>
      <c r="H656">
        <v>1</v>
      </c>
      <c r="I656">
        <v>100</v>
      </c>
      <c r="J656">
        <v>0</v>
      </c>
      <c r="K656">
        <v>0</v>
      </c>
      <c r="L656">
        <v>0</v>
      </c>
      <c r="M656">
        <v>0</v>
      </c>
      <c r="N656">
        <v>9</v>
      </c>
      <c r="O656">
        <v>63</v>
      </c>
      <c r="P656">
        <v>75</v>
      </c>
      <c r="Q656">
        <v>0</v>
      </c>
      <c r="S656" t="s">
        <v>1248</v>
      </c>
      <c r="T656">
        <v>238</v>
      </c>
    </row>
    <row r="657" spans="1:20" x14ac:dyDescent="0.25">
      <c r="H657" t="s">
        <v>1249</v>
      </c>
    </row>
    <row r="658" spans="1:20" x14ac:dyDescent="0.25">
      <c r="A658">
        <v>326</v>
      </c>
      <c r="B658">
        <v>3482</v>
      </c>
      <c r="C658" t="s">
        <v>1250</v>
      </c>
      <c r="D658" t="s">
        <v>48</v>
      </c>
      <c r="E658" t="s">
        <v>448</v>
      </c>
      <c r="F658" t="s">
        <v>1251</v>
      </c>
      <c r="G658" t="str">
        <f>"201502001440"</f>
        <v>201502001440</v>
      </c>
      <c r="H658">
        <v>2</v>
      </c>
      <c r="I658">
        <v>200</v>
      </c>
      <c r="J658">
        <v>0</v>
      </c>
      <c r="K658">
        <v>0</v>
      </c>
      <c r="L658">
        <v>0</v>
      </c>
      <c r="M658">
        <v>0</v>
      </c>
      <c r="N658">
        <v>5</v>
      </c>
      <c r="O658">
        <v>35</v>
      </c>
      <c r="P658">
        <v>0</v>
      </c>
      <c r="Q658">
        <v>0</v>
      </c>
      <c r="S658" t="s">
        <v>109</v>
      </c>
      <c r="T658">
        <v>235</v>
      </c>
    </row>
    <row r="659" spans="1:20" x14ac:dyDescent="0.25">
      <c r="H659">
        <v>509</v>
      </c>
    </row>
    <row r="660" spans="1:20" x14ac:dyDescent="0.25">
      <c r="A660">
        <v>327</v>
      </c>
      <c r="B660">
        <v>2363</v>
      </c>
      <c r="C660" t="s">
        <v>1252</v>
      </c>
      <c r="D660" t="s">
        <v>43</v>
      </c>
      <c r="E660" t="s">
        <v>156</v>
      </c>
      <c r="F660" t="s">
        <v>1253</v>
      </c>
      <c r="G660" t="str">
        <f>"00068708"</f>
        <v>00068708</v>
      </c>
      <c r="H660">
        <v>0</v>
      </c>
      <c r="I660">
        <v>0</v>
      </c>
      <c r="J660">
        <v>0</v>
      </c>
      <c r="K660">
        <v>0</v>
      </c>
      <c r="L660">
        <v>2</v>
      </c>
      <c r="M660">
        <v>100</v>
      </c>
      <c r="N660">
        <v>18</v>
      </c>
      <c r="O660">
        <v>126</v>
      </c>
      <c r="P660">
        <v>0</v>
      </c>
      <c r="Q660">
        <v>0</v>
      </c>
      <c r="S660" t="s">
        <v>617</v>
      </c>
      <c r="T660">
        <v>226</v>
      </c>
    </row>
    <row r="661" spans="1:20" x14ac:dyDescent="0.25">
      <c r="H661">
        <v>509</v>
      </c>
    </row>
    <row r="662" spans="1:20" x14ac:dyDescent="0.25">
      <c r="A662">
        <v>328</v>
      </c>
      <c r="B662">
        <v>3688</v>
      </c>
      <c r="C662" t="s">
        <v>946</v>
      </c>
      <c r="D662" t="s">
        <v>48</v>
      </c>
      <c r="E662" t="s">
        <v>448</v>
      </c>
      <c r="F662" t="s">
        <v>1254</v>
      </c>
      <c r="G662" t="str">
        <f>"201410002625"</f>
        <v>201410002625</v>
      </c>
      <c r="H662">
        <v>0</v>
      </c>
      <c r="I662">
        <v>0</v>
      </c>
      <c r="J662">
        <v>0</v>
      </c>
      <c r="K662">
        <v>0</v>
      </c>
      <c r="L662">
        <v>1</v>
      </c>
      <c r="M662">
        <v>50</v>
      </c>
      <c r="N662">
        <v>25</v>
      </c>
      <c r="O662">
        <v>175</v>
      </c>
      <c r="P662">
        <v>0</v>
      </c>
      <c r="Q662">
        <v>0</v>
      </c>
      <c r="S662" t="s">
        <v>65</v>
      </c>
      <c r="T662">
        <v>225</v>
      </c>
    </row>
    <row r="663" spans="1:20" x14ac:dyDescent="0.25">
      <c r="H663">
        <v>509</v>
      </c>
    </row>
    <row r="664" spans="1:20" x14ac:dyDescent="0.25">
      <c r="A664">
        <v>329</v>
      </c>
      <c r="B664">
        <v>325</v>
      </c>
      <c r="C664" t="s">
        <v>1255</v>
      </c>
      <c r="D664" t="s">
        <v>53</v>
      </c>
      <c r="E664" t="s">
        <v>27</v>
      </c>
      <c r="F664" t="s">
        <v>1256</v>
      </c>
      <c r="G664" t="str">
        <f>"00205701"</f>
        <v>00205701</v>
      </c>
      <c r="H664">
        <v>1</v>
      </c>
      <c r="I664">
        <v>100</v>
      </c>
      <c r="J664">
        <v>0</v>
      </c>
      <c r="K664">
        <v>0</v>
      </c>
      <c r="L664">
        <v>1</v>
      </c>
      <c r="M664">
        <v>50</v>
      </c>
      <c r="N664">
        <v>10</v>
      </c>
      <c r="O664">
        <v>70</v>
      </c>
      <c r="P664">
        <v>0</v>
      </c>
      <c r="Q664">
        <v>0</v>
      </c>
      <c r="S664" t="s">
        <v>40</v>
      </c>
      <c r="T664">
        <v>220</v>
      </c>
    </row>
    <row r="665" spans="1:20" x14ac:dyDescent="0.25">
      <c r="H665" t="s">
        <v>99</v>
      </c>
    </row>
    <row r="666" spans="1:20" x14ac:dyDescent="0.25">
      <c r="A666">
        <v>330</v>
      </c>
      <c r="B666">
        <v>2154</v>
      </c>
      <c r="C666" t="s">
        <v>1257</v>
      </c>
      <c r="D666" t="s">
        <v>155</v>
      </c>
      <c r="E666" t="s">
        <v>27</v>
      </c>
      <c r="F666" t="s">
        <v>1258</v>
      </c>
      <c r="G666" t="str">
        <f>"00206092"</f>
        <v>00206092</v>
      </c>
      <c r="H666">
        <v>0</v>
      </c>
      <c r="I666">
        <v>0</v>
      </c>
      <c r="J666">
        <v>0</v>
      </c>
      <c r="K666">
        <v>200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S666" t="s">
        <v>1259</v>
      </c>
      <c r="T666">
        <v>200</v>
      </c>
    </row>
    <row r="667" spans="1:20" x14ac:dyDescent="0.25">
      <c r="H667">
        <v>509</v>
      </c>
    </row>
    <row r="668" spans="1:20" x14ac:dyDescent="0.25">
      <c r="A668">
        <v>331</v>
      </c>
      <c r="B668">
        <v>1569</v>
      </c>
      <c r="C668" t="s">
        <v>1260</v>
      </c>
      <c r="D668" t="s">
        <v>1261</v>
      </c>
      <c r="E668" t="s">
        <v>48</v>
      </c>
      <c r="F668" t="s">
        <v>1262</v>
      </c>
      <c r="G668" t="str">
        <f>"00176516"</f>
        <v>00176516</v>
      </c>
      <c r="H668">
        <v>2</v>
      </c>
      <c r="I668">
        <v>200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S668" t="s">
        <v>1263</v>
      </c>
      <c r="T668">
        <v>200</v>
      </c>
    </row>
    <row r="669" spans="1:20" x14ac:dyDescent="0.25">
      <c r="H669">
        <v>509</v>
      </c>
    </row>
    <row r="670" spans="1:20" x14ac:dyDescent="0.25">
      <c r="A670">
        <v>332</v>
      </c>
      <c r="B670">
        <v>807</v>
      </c>
      <c r="C670" t="s">
        <v>1264</v>
      </c>
      <c r="D670" t="s">
        <v>87</v>
      </c>
      <c r="E670" t="s">
        <v>74</v>
      </c>
      <c r="F670" t="s">
        <v>1265</v>
      </c>
      <c r="G670" t="str">
        <f>"00201045"</f>
        <v>00201045</v>
      </c>
      <c r="H670">
        <v>2</v>
      </c>
      <c r="I670">
        <v>200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S670" t="s">
        <v>233</v>
      </c>
      <c r="T670">
        <v>200</v>
      </c>
    </row>
    <row r="671" spans="1:20" x14ac:dyDescent="0.25">
      <c r="H671" t="s">
        <v>1266</v>
      </c>
    </row>
    <row r="672" spans="1:20" x14ac:dyDescent="0.25">
      <c r="A672">
        <v>333</v>
      </c>
      <c r="B672">
        <v>1903</v>
      </c>
      <c r="C672" t="s">
        <v>1267</v>
      </c>
      <c r="D672" t="s">
        <v>1268</v>
      </c>
      <c r="E672" t="s">
        <v>33</v>
      </c>
      <c r="F672" t="s">
        <v>1269</v>
      </c>
      <c r="G672" t="str">
        <f>"00187610"</f>
        <v>00187610</v>
      </c>
      <c r="H672">
        <v>2</v>
      </c>
      <c r="I672">
        <v>200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S672" t="s">
        <v>1270</v>
      </c>
      <c r="T672">
        <v>200</v>
      </c>
    </row>
    <row r="673" spans="1:20" x14ac:dyDescent="0.25">
      <c r="H673" t="s">
        <v>1271</v>
      </c>
    </row>
    <row r="674" spans="1:20" x14ac:dyDescent="0.25">
      <c r="A674">
        <v>334</v>
      </c>
      <c r="B674">
        <v>1697</v>
      </c>
      <c r="C674" t="s">
        <v>1272</v>
      </c>
      <c r="D674" t="s">
        <v>295</v>
      </c>
      <c r="E674" t="s">
        <v>186</v>
      </c>
      <c r="F674" t="s">
        <v>1273</v>
      </c>
      <c r="G674" t="str">
        <f>"201206000044"</f>
        <v>201206000044</v>
      </c>
      <c r="H674">
        <v>2</v>
      </c>
      <c r="I674">
        <v>200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S674" t="s">
        <v>1274</v>
      </c>
      <c r="T674">
        <v>200</v>
      </c>
    </row>
    <row r="675" spans="1:20" x14ac:dyDescent="0.25">
      <c r="H675">
        <v>509</v>
      </c>
    </row>
    <row r="676" spans="1:20" x14ac:dyDescent="0.25">
      <c r="A676">
        <v>335</v>
      </c>
      <c r="B676">
        <v>1456</v>
      </c>
      <c r="C676" t="s">
        <v>1275</v>
      </c>
      <c r="D676" t="s">
        <v>683</v>
      </c>
      <c r="E676" t="s">
        <v>86</v>
      </c>
      <c r="F676" t="s">
        <v>1276</v>
      </c>
      <c r="G676" t="str">
        <f>"00196404"</f>
        <v>00196404</v>
      </c>
      <c r="H676">
        <v>2</v>
      </c>
      <c r="I676">
        <v>200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S676" t="s">
        <v>1277</v>
      </c>
      <c r="T676">
        <v>200</v>
      </c>
    </row>
    <row r="677" spans="1:20" x14ac:dyDescent="0.25">
      <c r="H677" t="s">
        <v>1278</v>
      </c>
    </row>
    <row r="678" spans="1:20" x14ac:dyDescent="0.25">
      <c r="A678">
        <v>336</v>
      </c>
      <c r="B678">
        <v>754</v>
      </c>
      <c r="C678" t="s">
        <v>1279</v>
      </c>
      <c r="D678" t="s">
        <v>283</v>
      </c>
      <c r="E678" t="s">
        <v>295</v>
      </c>
      <c r="F678" t="s">
        <v>1280</v>
      </c>
      <c r="G678" t="str">
        <f>"00197606"</f>
        <v>00197606</v>
      </c>
      <c r="H678">
        <v>2</v>
      </c>
      <c r="I678">
        <v>200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S678" t="s">
        <v>416</v>
      </c>
      <c r="T678">
        <v>200</v>
      </c>
    </row>
    <row r="679" spans="1:20" x14ac:dyDescent="0.25">
      <c r="H679" t="s">
        <v>1281</v>
      </c>
    </row>
    <row r="680" spans="1:20" x14ac:dyDescent="0.25">
      <c r="A680">
        <v>337</v>
      </c>
      <c r="B680">
        <v>4399</v>
      </c>
      <c r="C680" t="s">
        <v>1282</v>
      </c>
      <c r="D680" t="s">
        <v>91</v>
      </c>
      <c r="E680" t="s">
        <v>87</v>
      </c>
      <c r="F680" t="s">
        <v>1283</v>
      </c>
      <c r="G680" t="str">
        <f>"00199692"</f>
        <v>00199692</v>
      </c>
      <c r="H680">
        <v>0</v>
      </c>
      <c r="I680">
        <v>0</v>
      </c>
      <c r="J680">
        <v>0</v>
      </c>
      <c r="K680">
        <v>200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S680" t="s">
        <v>453</v>
      </c>
      <c r="T680">
        <v>200</v>
      </c>
    </row>
    <row r="681" spans="1:20" x14ac:dyDescent="0.25">
      <c r="H681" t="s">
        <v>1284</v>
      </c>
    </row>
    <row r="682" spans="1:20" x14ac:dyDescent="0.25">
      <c r="A682">
        <v>338</v>
      </c>
      <c r="B682">
        <v>925</v>
      </c>
      <c r="C682" t="s">
        <v>1285</v>
      </c>
      <c r="D682" t="s">
        <v>272</v>
      </c>
      <c r="E682" t="s">
        <v>87</v>
      </c>
      <c r="F682" t="s">
        <v>1286</v>
      </c>
      <c r="G682" t="str">
        <f>"201603000099"</f>
        <v>201603000099</v>
      </c>
      <c r="H682">
        <v>2</v>
      </c>
      <c r="I682">
        <v>200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S682" t="s">
        <v>1287</v>
      </c>
      <c r="T682">
        <v>200</v>
      </c>
    </row>
    <row r="683" spans="1:20" x14ac:dyDescent="0.25">
      <c r="H683" t="s">
        <v>1288</v>
      </c>
    </row>
    <row r="684" spans="1:20" x14ac:dyDescent="0.25">
      <c r="A684">
        <v>339</v>
      </c>
      <c r="B684">
        <v>1939</v>
      </c>
      <c r="C684" t="s">
        <v>1289</v>
      </c>
      <c r="D684" t="s">
        <v>53</v>
      </c>
      <c r="E684" t="s">
        <v>91</v>
      </c>
      <c r="F684" t="s">
        <v>1290</v>
      </c>
      <c r="G684" t="str">
        <f>"00038577"</f>
        <v>00038577</v>
      </c>
      <c r="H684">
        <v>1</v>
      </c>
      <c r="I684">
        <v>100</v>
      </c>
      <c r="J684">
        <v>0</v>
      </c>
      <c r="K684">
        <v>0</v>
      </c>
      <c r="L684">
        <v>2</v>
      </c>
      <c r="M684">
        <v>100</v>
      </c>
      <c r="N684">
        <v>0</v>
      </c>
      <c r="O684">
        <v>0</v>
      </c>
      <c r="P684">
        <v>0</v>
      </c>
      <c r="Q684">
        <v>0</v>
      </c>
      <c r="S684">
        <v>12</v>
      </c>
      <c r="T684">
        <v>200</v>
      </c>
    </row>
    <row r="685" spans="1:20" x14ac:dyDescent="0.25">
      <c r="H685" t="s">
        <v>1291</v>
      </c>
    </row>
    <row r="686" spans="1:20" x14ac:dyDescent="0.25">
      <c r="A686">
        <v>340</v>
      </c>
      <c r="B686">
        <v>1408</v>
      </c>
      <c r="C686" t="s">
        <v>1292</v>
      </c>
      <c r="D686" t="s">
        <v>1293</v>
      </c>
      <c r="E686" t="s">
        <v>375</v>
      </c>
      <c r="F686" t="s">
        <v>1294</v>
      </c>
      <c r="G686" t="str">
        <f>"00202457"</f>
        <v>00202457</v>
      </c>
      <c r="H686">
        <v>0</v>
      </c>
      <c r="I686">
        <v>0</v>
      </c>
      <c r="J686">
        <v>0</v>
      </c>
      <c r="K686">
        <v>0</v>
      </c>
      <c r="L686">
        <v>4</v>
      </c>
      <c r="M686">
        <v>200</v>
      </c>
      <c r="N686">
        <v>0</v>
      </c>
      <c r="O686">
        <v>0</v>
      </c>
      <c r="P686">
        <v>0</v>
      </c>
      <c r="Q686">
        <v>0</v>
      </c>
      <c r="S686" t="s">
        <v>1295</v>
      </c>
      <c r="T686">
        <v>200</v>
      </c>
    </row>
    <row r="687" spans="1:20" x14ac:dyDescent="0.25">
      <c r="H687">
        <v>509</v>
      </c>
    </row>
    <row r="688" spans="1:20" x14ac:dyDescent="0.25">
      <c r="A688">
        <v>341</v>
      </c>
      <c r="B688">
        <v>3997</v>
      </c>
      <c r="C688" t="s">
        <v>1296</v>
      </c>
      <c r="D688" t="s">
        <v>443</v>
      </c>
      <c r="E688" t="s">
        <v>21</v>
      </c>
      <c r="F688" t="s">
        <v>1297</v>
      </c>
      <c r="G688" t="str">
        <f>"00024545"</f>
        <v>00024545</v>
      </c>
      <c r="H688">
        <v>0</v>
      </c>
      <c r="I688">
        <v>0</v>
      </c>
      <c r="J688">
        <v>0</v>
      </c>
      <c r="K688">
        <v>0</v>
      </c>
      <c r="L688">
        <v>4</v>
      </c>
      <c r="M688">
        <v>200</v>
      </c>
      <c r="N688">
        <v>0</v>
      </c>
      <c r="O688">
        <v>0</v>
      </c>
      <c r="P688">
        <v>0</v>
      </c>
      <c r="Q688">
        <v>0</v>
      </c>
      <c r="S688" t="s">
        <v>1298</v>
      </c>
      <c r="T688">
        <v>200</v>
      </c>
    </row>
    <row r="689" spans="1:20" x14ac:dyDescent="0.25">
      <c r="H689" t="s">
        <v>1299</v>
      </c>
    </row>
    <row r="690" spans="1:20" x14ac:dyDescent="0.25">
      <c r="A690">
        <v>342</v>
      </c>
      <c r="B690">
        <v>950</v>
      </c>
      <c r="C690" t="s">
        <v>1300</v>
      </c>
      <c r="D690" t="s">
        <v>186</v>
      </c>
      <c r="E690" t="s">
        <v>92</v>
      </c>
      <c r="F690" t="s">
        <v>1301</v>
      </c>
      <c r="G690" t="str">
        <f>"00191852"</f>
        <v>00191852</v>
      </c>
      <c r="H690">
        <v>0</v>
      </c>
      <c r="I690">
        <v>0</v>
      </c>
      <c r="J690">
        <v>0</v>
      </c>
      <c r="K690">
        <v>0</v>
      </c>
      <c r="L690">
        <v>2</v>
      </c>
      <c r="M690">
        <v>100</v>
      </c>
      <c r="N690">
        <v>13</v>
      </c>
      <c r="O690">
        <v>91</v>
      </c>
      <c r="P690">
        <v>0</v>
      </c>
      <c r="Q690">
        <v>0</v>
      </c>
      <c r="S690" t="s">
        <v>1270</v>
      </c>
      <c r="T690">
        <v>191</v>
      </c>
    </row>
    <row r="691" spans="1:20" x14ac:dyDescent="0.25">
      <c r="H691">
        <v>508</v>
      </c>
    </row>
    <row r="692" spans="1:20" x14ac:dyDescent="0.25">
      <c r="A692">
        <v>343</v>
      </c>
      <c r="B692">
        <v>1054</v>
      </c>
      <c r="C692" t="s">
        <v>1302</v>
      </c>
      <c r="D692" t="s">
        <v>460</v>
      </c>
      <c r="E692" t="s">
        <v>91</v>
      </c>
      <c r="F692" t="s">
        <v>1303</v>
      </c>
      <c r="G692" t="str">
        <f>"00199067"</f>
        <v>00199067</v>
      </c>
      <c r="H692">
        <v>1</v>
      </c>
      <c r="I692">
        <v>100</v>
      </c>
      <c r="J692">
        <v>0</v>
      </c>
      <c r="K692">
        <v>0</v>
      </c>
      <c r="L692">
        <v>0</v>
      </c>
      <c r="M692">
        <v>0</v>
      </c>
      <c r="N692">
        <v>12</v>
      </c>
      <c r="O692">
        <v>84</v>
      </c>
      <c r="P692">
        <v>0</v>
      </c>
      <c r="Q692">
        <v>0</v>
      </c>
      <c r="S692" t="s">
        <v>661</v>
      </c>
      <c r="T692">
        <v>184</v>
      </c>
    </row>
    <row r="693" spans="1:20" x14ac:dyDescent="0.25">
      <c r="H693" t="s">
        <v>1304</v>
      </c>
    </row>
    <row r="694" spans="1:20" x14ac:dyDescent="0.25">
      <c r="A694">
        <v>344</v>
      </c>
      <c r="B694">
        <v>4072</v>
      </c>
      <c r="C694" t="s">
        <v>1305</v>
      </c>
      <c r="D694" t="s">
        <v>43</v>
      </c>
      <c r="E694" t="s">
        <v>1306</v>
      </c>
      <c r="F694" t="s">
        <v>1307</v>
      </c>
      <c r="G694" t="str">
        <f>"201511024654"</f>
        <v>201511024654</v>
      </c>
      <c r="H694">
        <v>0</v>
      </c>
      <c r="I694">
        <v>0</v>
      </c>
      <c r="J694">
        <v>0</v>
      </c>
      <c r="K694">
        <v>0</v>
      </c>
      <c r="L694">
        <v>2</v>
      </c>
      <c r="M694">
        <v>100</v>
      </c>
      <c r="N694">
        <v>0</v>
      </c>
      <c r="O694">
        <v>0</v>
      </c>
      <c r="P694">
        <v>75</v>
      </c>
      <c r="Q694">
        <v>0</v>
      </c>
      <c r="S694" t="s">
        <v>1308</v>
      </c>
      <c r="T694">
        <v>175</v>
      </c>
    </row>
    <row r="695" spans="1:20" x14ac:dyDescent="0.25">
      <c r="H695" t="s">
        <v>1309</v>
      </c>
    </row>
    <row r="696" spans="1:20" x14ac:dyDescent="0.25">
      <c r="A696">
        <v>345</v>
      </c>
      <c r="B696">
        <v>73</v>
      </c>
      <c r="C696" t="s">
        <v>1310</v>
      </c>
      <c r="D696" t="s">
        <v>1311</v>
      </c>
      <c r="E696" t="s">
        <v>27</v>
      </c>
      <c r="F696" t="s">
        <v>1312</v>
      </c>
      <c r="G696" t="str">
        <f>"00206305"</f>
        <v>00206305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12</v>
      </c>
      <c r="O696">
        <v>84</v>
      </c>
      <c r="P696">
        <v>75</v>
      </c>
      <c r="Q696">
        <v>0</v>
      </c>
      <c r="S696" t="s">
        <v>1103</v>
      </c>
      <c r="T696">
        <v>159</v>
      </c>
    </row>
    <row r="697" spans="1:20" x14ac:dyDescent="0.25">
      <c r="H697" t="s">
        <v>289</v>
      </c>
    </row>
    <row r="698" spans="1:20" x14ac:dyDescent="0.25">
      <c r="A698">
        <v>346</v>
      </c>
      <c r="B698">
        <v>4355</v>
      </c>
      <c r="C698" t="s">
        <v>1313</v>
      </c>
      <c r="D698" t="s">
        <v>43</v>
      </c>
      <c r="E698" t="s">
        <v>48</v>
      </c>
      <c r="F698" t="s">
        <v>1314</v>
      </c>
      <c r="G698" t="str">
        <f>"00201024"</f>
        <v>00201024</v>
      </c>
      <c r="H698">
        <v>1</v>
      </c>
      <c r="I698">
        <v>100</v>
      </c>
      <c r="J698">
        <v>0</v>
      </c>
      <c r="K698">
        <v>0</v>
      </c>
      <c r="L698">
        <v>1</v>
      </c>
      <c r="M698">
        <v>50</v>
      </c>
      <c r="N698">
        <v>0</v>
      </c>
      <c r="O698">
        <v>0</v>
      </c>
      <c r="P698">
        <v>0</v>
      </c>
      <c r="Q698">
        <v>0</v>
      </c>
      <c r="S698" t="s">
        <v>754</v>
      </c>
      <c r="T698">
        <v>150</v>
      </c>
    </row>
    <row r="699" spans="1:20" x14ac:dyDescent="0.25">
      <c r="H699" t="s">
        <v>1315</v>
      </c>
    </row>
    <row r="700" spans="1:20" x14ac:dyDescent="0.25">
      <c r="A700">
        <v>347</v>
      </c>
      <c r="B700">
        <v>4503</v>
      </c>
      <c r="C700" t="s">
        <v>1316</v>
      </c>
      <c r="D700" t="s">
        <v>91</v>
      </c>
      <c r="E700" t="s">
        <v>33</v>
      </c>
      <c r="F700" t="s">
        <v>1317</v>
      </c>
      <c r="G700" t="str">
        <f>"00004409"</f>
        <v>00004409</v>
      </c>
      <c r="H700">
        <v>1</v>
      </c>
      <c r="I700">
        <v>100</v>
      </c>
      <c r="J700">
        <v>0</v>
      </c>
      <c r="K700">
        <v>0</v>
      </c>
      <c r="L700">
        <v>1</v>
      </c>
      <c r="M700">
        <v>50</v>
      </c>
      <c r="N700">
        <v>0</v>
      </c>
      <c r="O700">
        <v>0</v>
      </c>
      <c r="P700">
        <v>0</v>
      </c>
      <c r="Q700">
        <v>0</v>
      </c>
      <c r="S700" t="s">
        <v>1318</v>
      </c>
      <c r="T700">
        <v>150</v>
      </c>
    </row>
    <row r="701" spans="1:20" x14ac:dyDescent="0.25">
      <c r="H701" t="s">
        <v>618</v>
      </c>
    </row>
    <row r="702" spans="1:20" x14ac:dyDescent="0.25">
      <c r="A702">
        <v>348</v>
      </c>
      <c r="B702">
        <v>4221</v>
      </c>
      <c r="C702" t="s">
        <v>1319</v>
      </c>
      <c r="D702" t="s">
        <v>295</v>
      </c>
      <c r="E702" t="s">
        <v>1320</v>
      </c>
      <c r="F702" t="s">
        <v>1321</v>
      </c>
      <c r="G702" t="str">
        <f>"00015640"</f>
        <v>00015640</v>
      </c>
      <c r="H702">
        <v>1</v>
      </c>
      <c r="I702">
        <v>100</v>
      </c>
      <c r="J702">
        <v>0</v>
      </c>
      <c r="K702">
        <v>0</v>
      </c>
      <c r="L702">
        <v>1</v>
      </c>
      <c r="M702">
        <v>50</v>
      </c>
      <c r="N702">
        <v>0</v>
      </c>
      <c r="O702">
        <v>0</v>
      </c>
      <c r="P702">
        <v>0</v>
      </c>
      <c r="Q702">
        <v>0</v>
      </c>
      <c r="S702">
        <v>11</v>
      </c>
      <c r="T702">
        <v>150</v>
      </c>
    </row>
    <row r="703" spans="1:20" x14ac:dyDescent="0.25">
      <c r="H703" t="s">
        <v>1322</v>
      </c>
    </row>
    <row r="704" spans="1:20" x14ac:dyDescent="0.25">
      <c r="A704">
        <v>349</v>
      </c>
      <c r="B704">
        <v>459</v>
      </c>
      <c r="C704" t="s">
        <v>1323</v>
      </c>
      <c r="D704" t="s">
        <v>1324</v>
      </c>
      <c r="E704" t="s">
        <v>596</v>
      </c>
      <c r="F704" t="s">
        <v>1325</v>
      </c>
      <c r="G704" t="str">
        <f>"00207057"</f>
        <v>00207057</v>
      </c>
      <c r="H704">
        <v>0</v>
      </c>
      <c r="I704">
        <v>0</v>
      </c>
      <c r="J704">
        <v>0</v>
      </c>
      <c r="K704">
        <v>0</v>
      </c>
      <c r="L704">
        <v>3</v>
      </c>
      <c r="M704">
        <v>150</v>
      </c>
      <c r="N704">
        <v>0</v>
      </c>
      <c r="O704">
        <v>0</v>
      </c>
      <c r="P704">
        <v>0</v>
      </c>
      <c r="Q704">
        <v>0</v>
      </c>
      <c r="S704" t="s">
        <v>821</v>
      </c>
      <c r="T704">
        <v>150</v>
      </c>
    </row>
    <row r="705" spans="1:20" x14ac:dyDescent="0.25">
      <c r="H705">
        <v>508</v>
      </c>
    </row>
    <row r="706" spans="1:20" x14ac:dyDescent="0.25">
      <c r="A706">
        <v>350</v>
      </c>
      <c r="B706">
        <v>1057</v>
      </c>
      <c r="C706" t="s">
        <v>1326</v>
      </c>
      <c r="D706" t="s">
        <v>156</v>
      </c>
      <c r="E706" t="s">
        <v>15</v>
      </c>
      <c r="F706" t="s">
        <v>1327</v>
      </c>
      <c r="G706" t="str">
        <f>"00037926"</f>
        <v>00037926</v>
      </c>
      <c r="H706">
        <v>0</v>
      </c>
      <c r="I706">
        <v>0</v>
      </c>
      <c r="J706">
        <v>0</v>
      </c>
      <c r="K706">
        <v>0</v>
      </c>
      <c r="L706">
        <v>3</v>
      </c>
      <c r="M706">
        <v>150</v>
      </c>
      <c r="N706">
        <v>0</v>
      </c>
      <c r="O706">
        <v>0</v>
      </c>
      <c r="P706">
        <v>0</v>
      </c>
      <c r="Q706">
        <v>0</v>
      </c>
      <c r="S706" t="s">
        <v>1328</v>
      </c>
      <c r="T706">
        <v>150</v>
      </c>
    </row>
    <row r="707" spans="1:20" x14ac:dyDescent="0.25">
      <c r="H707" t="s">
        <v>99</v>
      </c>
    </row>
    <row r="708" spans="1:20" x14ac:dyDescent="0.25">
      <c r="A708">
        <v>351</v>
      </c>
      <c r="B708">
        <v>1507</v>
      </c>
      <c r="C708" t="s">
        <v>1329</v>
      </c>
      <c r="D708" t="s">
        <v>1330</v>
      </c>
      <c r="E708" t="s">
        <v>1331</v>
      </c>
      <c r="F708" t="s">
        <v>1332</v>
      </c>
      <c r="G708" t="str">
        <f>"00143033"</f>
        <v>00143033</v>
      </c>
      <c r="H708">
        <v>0</v>
      </c>
      <c r="I708">
        <v>0</v>
      </c>
      <c r="J708">
        <v>0</v>
      </c>
      <c r="K708">
        <v>0</v>
      </c>
      <c r="L708">
        <v>3</v>
      </c>
      <c r="M708">
        <v>150</v>
      </c>
      <c r="N708">
        <v>0</v>
      </c>
      <c r="O708">
        <v>0</v>
      </c>
      <c r="P708">
        <v>0</v>
      </c>
      <c r="Q708">
        <v>0</v>
      </c>
      <c r="S708" t="s">
        <v>974</v>
      </c>
      <c r="T708">
        <v>150</v>
      </c>
    </row>
    <row r="709" spans="1:20" x14ac:dyDescent="0.25">
      <c r="H709">
        <v>509</v>
      </c>
    </row>
    <row r="710" spans="1:20" x14ac:dyDescent="0.25">
      <c r="A710">
        <v>352</v>
      </c>
      <c r="B710">
        <v>2800</v>
      </c>
      <c r="C710" t="s">
        <v>1333</v>
      </c>
      <c r="D710" t="s">
        <v>1246</v>
      </c>
      <c r="E710" t="s">
        <v>74</v>
      </c>
      <c r="F710" t="s">
        <v>1334</v>
      </c>
      <c r="G710" t="str">
        <f>"00206039"</f>
        <v>00206039</v>
      </c>
      <c r="H710">
        <v>0</v>
      </c>
      <c r="I710">
        <v>0</v>
      </c>
      <c r="J710">
        <v>0</v>
      </c>
      <c r="K710">
        <v>0</v>
      </c>
      <c r="L710">
        <v>1</v>
      </c>
      <c r="M710">
        <v>50</v>
      </c>
      <c r="N710">
        <v>0</v>
      </c>
      <c r="O710">
        <v>0</v>
      </c>
      <c r="P710">
        <v>75</v>
      </c>
      <c r="Q710">
        <v>0</v>
      </c>
      <c r="S710" t="s">
        <v>1059</v>
      </c>
      <c r="T710">
        <v>125</v>
      </c>
    </row>
    <row r="711" spans="1:20" x14ac:dyDescent="0.25">
      <c r="H711" t="s">
        <v>1335</v>
      </c>
    </row>
    <row r="712" spans="1:20" x14ac:dyDescent="0.25">
      <c r="A712">
        <v>353</v>
      </c>
      <c r="B712">
        <v>2020</v>
      </c>
      <c r="C712" t="s">
        <v>1114</v>
      </c>
      <c r="D712" t="s">
        <v>1336</v>
      </c>
      <c r="E712" t="s">
        <v>15</v>
      </c>
      <c r="F712" t="s">
        <v>1337</v>
      </c>
      <c r="G712" t="str">
        <f>"00176042"</f>
        <v>00176042</v>
      </c>
      <c r="H712">
        <v>0</v>
      </c>
      <c r="I712">
        <v>0</v>
      </c>
      <c r="J712">
        <v>0</v>
      </c>
      <c r="K712">
        <v>0</v>
      </c>
      <c r="L712">
        <v>1</v>
      </c>
      <c r="M712">
        <v>50</v>
      </c>
      <c r="N712">
        <v>0</v>
      </c>
      <c r="O712">
        <v>0</v>
      </c>
      <c r="P712">
        <v>75</v>
      </c>
      <c r="Q712">
        <v>0</v>
      </c>
      <c r="S712" t="s">
        <v>1338</v>
      </c>
      <c r="T712">
        <v>125</v>
      </c>
    </row>
    <row r="713" spans="1:20" x14ac:dyDescent="0.25">
      <c r="H713" t="s">
        <v>149</v>
      </c>
    </row>
    <row r="714" spans="1:20" x14ac:dyDescent="0.25">
      <c r="A714">
        <v>354</v>
      </c>
      <c r="B714">
        <v>128</v>
      </c>
      <c r="C714" t="s">
        <v>1339</v>
      </c>
      <c r="D714" t="s">
        <v>1268</v>
      </c>
      <c r="E714" t="s">
        <v>15</v>
      </c>
      <c r="F714" t="s">
        <v>1340</v>
      </c>
      <c r="G714" t="str">
        <f>"00069821"</f>
        <v>00069821</v>
      </c>
      <c r="H714">
        <v>1</v>
      </c>
      <c r="I714">
        <v>100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S714" t="s">
        <v>1341</v>
      </c>
      <c r="T714">
        <v>100</v>
      </c>
    </row>
    <row r="715" spans="1:20" x14ac:dyDescent="0.25">
      <c r="H715" t="s">
        <v>1342</v>
      </c>
    </row>
    <row r="716" spans="1:20" x14ac:dyDescent="0.25">
      <c r="A716">
        <v>355</v>
      </c>
      <c r="B716">
        <v>4530</v>
      </c>
      <c r="C716" t="s">
        <v>1343</v>
      </c>
      <c r="D716" t="s">
        <v>27</v>
      </c>
      <c r="E716" t="s">
        <v>33</v>
      </c>
      <c r="F716" t="s">
        <v>1344</v>
      </c>
      <c r="G716" t="str">
        <f>"201502000555"</f>
        <v>201502000555</v>
      </c>
      <c r="H716">
        <v>1</v>
      </c>
      <c r="I716">
        <v>100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S716" t="s">
        <v>1345</v>
      </c>
      <c r="T716">
        <v>100</v>
      </c>
    </row>
    <row r="717" spans="1:20" x14ac:dyDescent="0.25">
      <c r="H717">
        <v>509</v>
      </c>
    </row>
    <row r="718" spans="1:20" x14ac:dyDescent="0.25">
      <c r="A718">
        <v>356</v>
      </c>
      <c r="B718">
        <v>3560</v>
      </c>
      <c r="C718" t="s">
        <v>1346</v>
      </c>
      <c r="D718" t="s">
        <v>249</v>
      </c>
      <c r="E718" t="s">
        <v>176</v>
      </c>
      <c r="F718" t="s">
        <v>1347</v>
      </c>
      <c r="G718" t="str">
        <f>"201511028856"</f>
        <v>201511028856</v>
      </c>
      <c r="H718">
        <v>1</v>
      </c>
      <c r="I718">
        <v>100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S718" t="s">
        <v>377</v>
      </c>
      <c r="T718">
        <v>100</v>
      </c>
    </row>
    <row r="719" spans="1:20" x14ac:dyDescent="0.25">
      <c r="H719">
        <v>509</v>
      </c>
    </row>
    <row r="720" spans="1:20" x14ac:dyDescent="0.25">
      <c r="A720">
        <v>357</v>
      </c>
      <c r="B720">
        <v>41</v>
      </c>
      <c r="C720" t="s">
        <v>1348</v>
      </c>
      <c r="D720" t="s">
        <v>47</v>
      </c>
      <c r="E720" t="s">
        <v>176</v>
      </c>
      <c r="F720" t="s">
        <v>1349</v>
      </c>
      <c r="G720" t="str">
        <f>"00171469"</f>
        <v>00171469</v>
      </c>
      <c r="H720">
        <v>1</v>
      </c>
      <c r="I720">
        <v>100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S720" t="s">
        <v>1350</v>
      </c>
      <c r="T720">
        <v>100</v>
      </c>
    </row>
    <row r="721" spans="1:20" x14ac:dyDescent="0.25">
      <c r="H721" t="s">
        <v>1351</v>
      </c>
    </row>
    <row r="722" spans="1:20" x14ac:dyDescent="0.25">
      <c r="A722">
        <v>358</v>
      </c>
      <c r="B722">
        <v>4164</v>
      </c>
      <c r="C722" t="s">
        <v>1352</v>
      </c>
      <c r="D722" t="s">
        <v>91</v>
      </c>
      <c r="E722" t="s">
        <v>87</v>
      </c>
      <c r="F722" t="s">
        <v>1353</v>
      </c>
      <c r="G722" t="str">
        <f>"00040380"</f>
        <v>00040380</v>
      </c>
      <c r="H722">
        <v>1</v>
      </c>
      <c r="I722">
        <v>100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S722" t="s">
        <v>350</v>
      </c>
      <c r="T722">
        <v>100</v>
      </c>
    </row>
    <row r="723" spans="1:20" x14ac:dyDescent="0.25">
      <c r="H723">
        <v>509</v>
      </c>
    </row>
    <row r="724" spans="1:20" x14ac:dyDescent="0.25">
      <c r="A724">
        <v>359</v>
      </c>
      <c r="B724">
        <v>4351</v>
      </c>
      <c r="C724" t="s">
        <v>827</v>
      </c>
      <c r="D724" t="s">
        <v>91</v>
      </c>
      <c r="E724" t="s">
        <v>525</v>
      </c>
      <c r="F724" t="s">
        <v>1354</v>
      </c>
      <c r="G724" t="str">
        <f>"00206044"</f>
        <v>00206044</v>
      </c>
      <c r="H724">
        <v>1</v>
      </c>
      <c r="I724">
        <v>100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S724" t="s">
        <v>1243</v>
      </c>
      <c r="T724">
        <v>100</v>
      </c>
    </row>
    <row r="725" spans="1:20" x14ac:dyDescent="0.25">
      <c r="H725">
        <v>508</v>
      </c>
    </row>
    <row r="726" spans="1:20" x14ac:dyDescent="0.25">
      <c r="A726">
        <v>360</v>
      </c>
      <c r="B726">
        <v>1994</v>
      </c>
      <c r="C726" t="s">
        <v>1355</v>
      </c>
      <c r="D726" t="s">
        <v>486</v>
      </c>
      <c r="E726" t="s">
        <v>91</v>
      </c>
      <c r="F726" t="s">
        <v>1356</v>
      </c>
      <c r="G726" t="str">
        <f>"201511020595"</f>
        <v>201511020595</v>
      </c>
      <c r="H726">
        <v>0</v>
      </c>
      <c r="I726">
        <v>0</v>
      </c>
      <c r="J726">
        <v>0</v>
      </c>
      <c r="K726">
        <v>0</v>
      </c>
      <c r="L726">
        <v>2</v>
      </c>
      <c r="M726">
        <v>100</v>
      </c>
      <c r="N726">
        <v>0</v>
      </c>
      <c r="O726">
        <v>0</v>
      </c>
      <c r="P726">
        <v>0</v>
      </c>
      <c r="Q726">
        <v>0</v>
      </c>
      <c r="S726" t="s">
        <v>1357</v>
      </c>
      <c r="T726">
        <v>100</v>
      </c>
    </row>
    <row r="727" spans="1:20" x14ac:dyDescent="0.25">
      <c r="H727" t="s">
        <v>1358</v>
      </c>
    </row>
    <row r="728" spans="1:20" x14ac:dyDescent="0.25">
      <c r="A728">
        <v>361</v>
      </c>
      <c r="B728">
        <v>4513</v>
      </c>
      <c r="C728" t="s">
        <v>1359</v>
      </c>
      <c r="D728" t="s">
        <v>1360</v>
      </c>
      <c r="E728" t="s">
        <v>1361</v>
      </c>
      <c r="F728" t="s">
        <v>1362</v>
      </c>
      <c r="G728" t="str">
        <f>"00193721"</f>
        <v>00193721</v>
      </c>
      <c r="H728">
        <v>0</v>
      </c>
      <c r="I728">
        <v>0</v>
      </c>
      <c r="J728">
        <v>0</v>
      </c>
      <c r="K728">
        <v>0</v>
      </c>
      <c r="L728">
        <v>2</v>
      </c>
      <c r="M728">
        <v>100</v>
      </c>
      <c r="N728">
        <v>0</v>
      </c>
      <c r="O728">
        <v>0</v>
      </c>
      <c r="P728">
        <v>0</v>
      </c>
      <c r="Q728">
        <v>0</v>
      </c>
      <c r="S728">
        <v>8</v>
      </c>
      <c r="T728">
        <v>100</v>
      </c>
    </row>
    <row r="729" spans="1:20" x14ac:dyDescent="0.25">
      <c r="H729" t="s">
        <v>1363</v>
      </c>
    </row>
    <row r="730" spans="1:20" x14ac:dyDescent="0.25">
      <c r="A730">
        <v>362</v>
      </c>
      <c r="B730">
        <v>4337</v>
      </c>
      <c r="C730" t="s">
        <v>1364</v>
      </c>
      <c r="D730" t="s">
        <v>101</v>
      </c>
      <c r="E730" t="s">
        <v>1365</v>
      </c>
      <c r="F730" t="s">
        <v>1366</v>
      </c>
      <c r="G730" t="str">
        <f>"00187818"</f>
        <v>00187818</v>
      </c>
      <c r="H730">
        <v>0</v>
      </c>
      <c r="I730">
        <v>0</v>
      </c>
      <c r="J730">
        <v>0</v>
      </c>
      <c r="K730">
        <v>0</v>
      </c>
      <c r="L730">
        <v>1</v>
      </c>
      <c r="M730">
        <v>50</v>
      </c>
      <c r="N730">
        <v>0</v>
      </c>
      <c r="O730">
        <v>0</v>
      </c>
      <c r="P730">
        <v>50</v>
      </c>
      <c r="Q730">
        <v>0</v>
      </c>
      <c r="S730" t="s">
        <v>1367</v>
      </c>
      <c r="T730">
        <v>100</v>
      </c>
    </row>
    <row r="731" spans="1:20" x14ac:dyDescent="0.25">
      <c r="H731">
        <v>509</v>
      </c>
    </row>
    <row r="732" spans="1:20" x14ac:dyDescent="0.25">
      <c r="A732">
        <v>363</v>
      </c>
      <c r="B732">
        <v>4628</v>
      </c>
      <c r="C732" t="s">
        <v>1368</v>
      </c>
      <c r="D732" t="s">
        <v>155</v>
      </c>
      <c r="E732" t="s">
        <v>801</v>
      </c>
      <c r="F732" t="s">
        <v>1369</v>
      </c>
      <c r="G732" t="str">
        <f>"201511031641"</f>
        <v>201511031641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12</v>
      </c>
      <c r="O732">
        <v>84</v>
      </c>
      <c r="P732">
        <v>0</v>
      </c>
      <c r="Q732">
        <v>0</v>
      </c>
      <c r="S732" t="s">
        <v>1370</v>
      </c>
      <c r="T732">
        <v>84</v>
      </c>
    </row>
    <row r="733" spans="1:20" x14ac:dyDescent="0.25">
      <c r="H733" t="s">
        <v>149</v>
      </c>
    </row>
    <row r="734" spans="1:20" x14ac:dyDescent="0.25">
      <c r="A734">
        <v>364</v>
      </c>
      <c r="B734">
        <v>4521</v>
      </c>
      <c r="C734" t="s">
        <v>1371</v>
      </c>
      <c r="D734" t="s">
        <v>1372</v>
      </c>
      <c r="E734" t="s">
        <v>68</v>
      </c>
      <c r="F734" t="s">
        <v>1373</v>
      </c>
      <c r="G734" t="str">
        <f>"201411003529"</f>
        <v>201411003529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75</v>
      </c>
      <c r="Q734">
        <v>0</v>
      </c>
      <c r="S734" t="s">
        <v>1374</v>
      </c>
      <c r="T734">
        <v>75</v>
      </c>
    </row>
    <row r="735" spans="1:20" x14ac:dyDescent="0.25">
      <c r="H735">
        <v>509</v>
      </c>
    </row>
    <row r="736" spans="1:20" x14ac:dyDescent="0.25">
      <c r="A736">
        <v>365</v>
      </c>
      <c r="B736">
        <v>2255</v>
      </c>
      <c r="C736" t="s">
        <v>1375</v>
      </c>
      <c r="D736" t="s">
        <v>448</v>
      </c>
      <c r="E736" t="s">
        <v>27</v>
      </c>
      <c r="F736" t="s">
        <v>1376</v>
      </c>
      <c r="G736" t="str">
        <f>"00120933"</f>
        <v>00120933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75</v>
      </c>
      <c r="Q736">
        <v>0</v>
      </c>
      <c r="S736" t="s">
        <v>1377</v>
      </c>
      <c r="T736">
        <v>75</v>
      </c>
    </row>
    <row r="737" spans="1:20" x14ac:dyDescent="0.25">
      <c r="H737" t="s">
        <v>1378</v>
      </c>
    </row>
    <row r="738" spans="1:20" x14ac:dyDescent="0.25">
      <c r="A738">
        <v>366</v>
      </c>
      <c r="B738">
        <v>2587</v>
      </c>
      <c r="C738" t="s">
        <v>1379</v>
      </c>
      <c r="D738" t="s">
        <v>831</v>
      </c>
      <c r="E738" t="s">
        <v>1380</v>
      </c>
      <c r="F738" t="s">
        <v>1381</v>
      </c>
      <c r="G738" t="str">
        <f>"00199213"</f>
        <v>00199213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75</v>
      </c>
      <c r="Q738">
        <v>0</v>
      </c>
      <c r="S738" t="s">
        <v>1248</v>
      </c>
      <c r="T738">
        <v>75</v>
      </c>
    </row>
    <row r="739" spans="1:20" x14ac:dyDescent="0.25">
      <c r="H739" t="s">
        <v>959</v>
      </c>
    </row>
    <row r="740" spans="1:20" x14ac:dyDescent="0.25">
      <c r="A740">
        <v>367</v>
      </c>
      <c r="B740">
        <v>3395</v>
      </c>
      <c r="C740" t="s">
        <v>1382</v>
      </c>
      <c r="D740" t="s">
        <v>27</v>
      </c>
      <c r="E740" t="s">
        <v>48</v>
      </c>
      <c r="F740" t="s">
        <v>1383</v>
      </c>
      <c r="G740" t="str">
        <f>"00196048"</f>
        <v>00196048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75</v>
      </c>
      <c r="Q740">
        <v>0</v>
      </c>
      <c r="S740" t="s">
        <v>784</v>
      </c>
      <c r="T740">
        <v>75</v>
      </c>
    </row>
    <row r="741" spans="1:20" x14ac:dyDescent="0.25">
      <c r="H741">
        <v>508</v>
      </c>
    </row>
    <row r="742" spans="1:20" x14ac:dyDescent="0.25">
      <c r="A742">
        <v>368</v>
      </c>
      <c r="B742">
        <v>4557</v>
      </c>
      <c r="C742" t="s">
        <v>1384</v>
      </c>
      <c r="D742" t="s">
        <v>38</v>
      </c>
      <c r="E742" t="s">
        <v>1385</v>
      </c>
      <c r="F742" t="s">
        <v>1386</v>
      </c>
      <c r="G742" t="str">
        <f>"00161955"</f>
        <v>00161955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75</v>
      </c>
      <c r="Q742">
        <v>0</v>
      </c>
      <c r="S742" t="s">
        <v>1387</v>
      </c>
      <c r="T742">
        <v>75</v>
      </c>
    </row>
    <row r="743" spans="1:20" x14ac:dyDescent="0.25">
      <c r="H743">
        <v>508</v>
      </c>
    </row>
    <row r="744" spans="1:20" x14ac:dyDescent="0.25">
      <c r="A744">
        <v>369</v>
      </c>
      <c r="B744">
        <v>1845</v>
      </c>
      <c r="C744" t="s">
        <v>1388</v>
      </c>
      <c r="D744" t="s">
        <v>176</v>
      </c>
      <c r="E744" t="s">
        <v>15</v>
      </c>
      <c r="F744" t="s">
        <v>1389</v>
      </c>
      <c r="G744" t="str">
        <f>"00069361"</f>
        <v>00069361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75</v>
      </c>
      <c r="Q744">
        <v>0</v>
      </c>
      <c r="S744" t="s">
        <v>661</v>
      </c>
      <c r="T744">
        <v>75</v>
      </c>
    </row>
    <row r="745" spans="1:20" x14ac:dyDescent="0.25">
      <c r="H745" t="s">
        <v>1390</v>
      </c>
    </row>
    <row r="746" spans="1:20" x14ac:dyDescent="0.25">
      <c r="A746">
        <v>370</v>
      </c>
      <c r="B746">
        <v>1405</v>
      </c>
      <c r="C746" t="s">
        <v>1391</v>
      </c>
      <c r="D746" t="s">
        <v>176</v>
      </c>
      <c r="E746" t="s">
        <v>15</v>
      </c>
      <c r="F746" t="s">
        <v>1392</v>
      </c>
      <c r="G746" t="str">
        <f>"00108316"</f>
        <v>00108316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75</v>
      </c>
      <c r="Q746">
        <v>0</v>
      </c>
      <c r="S746">
        <v>11</v>
      </c>
      <c r="T746">
        <v>75</v>
      </c>
    </row>
    <row r="747" spans="1:20" x14ac:dyDescent="0.25">
      <c r="H747">
        <v>508</v>
      </c>
    </row>
    <row r="748" spans="1:20" x14ac:dyDescent="0.25">
      <c r="A748">
        <v>371</v>
      </c>
      <c r="B748">
        <v>2126</v>
      </c>
      <c r="C748" t="s">
        <v>1393</v>
      </c>
      <c r="D748" t="s">
        <v>96</v>
      </c>
      <c r="E748" t="s">
        <v>54</v>
      </c>
      <c r="F748" t="s">
        <v>1394</v>
      </c>
      <c r="G748" t="str">
        <f>"00202517"</f>
        <v>00202517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75</v>
      </c>
      <c r="Q748">
        <v>0</v>
      </c>
      <c r="T748">
        <v>75</v>
      </c>
    </row>
    <row r="749" spans="1:20" x14ac:dyDescent="0.25">
      <c r="H749" t="s">
        <v>1395</v>
      </c>
    </row>
    <row r="750" spans="1:20" x14ac:dyDescent="0.25">
      <c r="A750">
        <v>372</v>
      </c>
      <c r="B750">
        <v>822</v>
      </c>
      <c r="C750" t="s">
        <v>1396</v>
      </c>
      <c r="D750" t="s">
        <v>43</v>
      </c>
      <c r="E750" t="s">
        <v>68</v>
      </c>
      <c r="F750" t="s">
        <v>1397</v>
      </c>
      <c r="G750" t="str">
        <f>"00207979"</f>
        <v>00207979</v>
      </c>
      <c r="H750">
        <v>0</v>
      </c>
      <c r="I750">
        <v>0</v>
      </c>
      <c r="J750">
        <v>0</v>
      </c>
      <c r="K750">
        <v>0</v>
      </c>
      <c r="L750">
        <v>1</v>
      </c>
      <c r="M750">
        <v>50</v>
      </c>
      <c r="N750">
        <v>0</v>
      </c>
      <c r="O750">
        <v>0</v>
      </c>
      <c r="P750">
        <v>0</v>
      </c>
      <c r="Q750">
        <v>0</v>
      </c>
      <c r="S750" t="s">
        <v>407</v>
      </c>
      <c r="T750">
        <v>50</v>
      </c>
    </row>
    <row r="751" spans="1:20" x14ac:dyDescent="0.25">
      <c r="H751">
        <v>508</v>
      </c>
    </row>
    <row r="752" spans="1:20" x14ac:dyDescent="0.25">
      <c r="A752">
        <v>373</v>
      </c>
      <c r="B752">
        <v>2670</v>
      </c>
      <c r="C752" t="s">
        <v>1398</v>
      </c>
      <c r="D752" t="s">
        <v>1399</v>
      </c>
      <c r="E752" t="s">
        <v>73</v>
      </c>
      <c r="F752" t="s">
        <v>1400</v>
      </c>
      <c r="G752" t="str">
        <f>"00197220"</f>
        <v>00197220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50</v>
      </c>
      <c r="Q752">
        <v>0</v>
      </c>
      <c r="S752" t="s">
        <v>1401</v>
      </c>
      <c r="T752">
        <v>50</v>
      </c>
    </row>
    <row r="753" spans="1:20" x14ac:dyDescent="0.25">
      <c r="H753" t="s">
        <v>1402</v>
      </c>
    </row>
    <row r="754" spans="1:20" x14ac:dyDescent="0.25">
      <c r="A754">
        <v>374</v>
      </c>
      <c r="B754">
        <v>2179</v>
      </c>
      <c r="C754" t="s">
        <v>1403</v>
      </c>
      <c r="D754" t="s">
        <v>1404</v>
      </c>
      <c r="E754" t="s">
        <v>87</v>
      </c>
      <c r="F754" t="s">
        <v>1405</v>
      </c>
      <c r="G754" t="str">
        <f>"00187149"</f>
        <v>00187149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50</v>
      </c>
      <c r="Q754">
        <v>0</v>
      </c>
      <c r="S754" t="s">
        <v>1406</v>
      </c>
      <c r="T754">
        <v>50</v>
      </c>
    </row>
    <row r="755" spans="1:20" x14ac:dyDescent="0.25">
      <c r="H755">
        <v>509</v>
      </c>
    </row>
    <row r="756" spans="1:20" x14ac:dyDescent="0.25">
      <c r="A756">
        <v>375</v>
      </c>
      <c r="B756">
        <v>3979</v>
      </c>
      <c r="C756" t="s">
        <v>1407</v>
      </c>
      <c r="D756" t="s">
        <v>53</v>
      </c>
      <c r="E756" t="s">
        <v>782</v>
      </c>
      <c r="F756" t="s">
        <v>1408</v>
      </c>
      <c r="G756" t="str">
        <f>"00200010"</f>
        <v>00200010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50</v>
      </c>
      <c r="Q756">
        <v>0</v>
      </c>
      <c r="S756" t="s">
        <v>962</v>
      </c>
      <c r="T756">
        <v>50</v>
      </c>
    </row>
    <row r="757" spans="1:20" x14ac:dyDescent="0.25">
      <c r="H757" t="s">
        <v>1409</v>
      </c>
    </row>
    <row r="758" spans="1:20" x14ac:dyDescent="0.25">
      <c r="A758">
        <v>376</v>
      </c>
      <c r="B758">
        <v>3375</v>
      </c>
      <c r="C758" t="s">
        <v>571</v>
      </c>
      <c r="D758" t="s">
        <v>1410</v>
      </c>
      <c r="E758" t="s">
        <v>1411</v>
      </c>
      <c r="F758" t="s">
        <v>1412</v>
      </c>
      <c r="G758" t="str">
        <f>"00141922"</f>
        <v>00141922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50</v>
      </c>
      <c r="Q758">
        <v>0</v>
      </c>
      <c r="S758" t="s">
        <v>1413</v>
      </c>
      <c r="T758">
        <v>50</v>
      </c>
    </row>
    <row r="759" spans="1:20" x14ac:dyDescent="0.25">
      <c r="H759" t="s">
        <v>666</v>
      </c>
    </row>
    <row r="760" spans="1:20" x14ac:dyDescent="0.25">
      <c r="A760">
        <v>377</v>
      </c>
      <c r="B760">
        <v>2426</v>
      </c>
      <c r="C760" t="s">
        <v>1414</v>
      </c>
      <c r="D760" t="s">
        <v>683</v>
      </c>
      <c r="E760" t="s">
        <v>48</v>
      </c>
      <c r="F760" t="s">
        <v>1415</v>
      </c>
      <c r="G760" t="str">
        <f>"00196434"</f>
        <v>00196434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50</v>
      </c>
      <c r="Q760">
        <v>0</v>
      </c>
      <c r="S760" t="s">
        <v>1100</v>
      </c>
      <c r="T760">
        <v>50</v>
      </c>
    </row>
    <row r="761" spans="1:20" x14ac:dyDescent="0.25">
      <c r="H761">
        <v>508</v>
      </c>
    </row>
    <row r="762" spans="1:20" x14ac:dyDescent="0.25">
      <c r="A762">
        <v>378</v>
      </c>
      <c r="B762">
        <v>2057</v>
      </c>
      <c r="C762" t="s">
        <v>1416</v>
      </c>
      <c r="D762" t="s">
        <v>443</v>
      </c>
      <c r="E762" t="s">
        <v>48</v>
      </c>
      <c r="F762" t="s">
        <v>1417</v>
      </c>
      <c r="G762" t="str">
        <f>"00200912"</f>
        <v>00200912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50</v>
      </c>
      <c r="Q762">
        <v>0</v>
      </c>
      <c r="S762" t="s">
        <v>1418</v>
      </c>
      <c r="T762">
        <v>50</v>
      </c>
    </row>
    <row r="763" spans="1:20" x14ac:dyDescent="0.25">
      <c r="H763" t="s">
        <v>707</v>
      </c>
    </row>
    <row r="764" spans="1:20" x14ac:dyDescent="0.25">
      <c r="A764">
        <v>379</v>
      </c>
      <c r="B764">
        <v>4538</v>
      </c>
      <c r="C764" t="s">
        <v>1419</v>
      </c>
      <c r="D764" t="s">
        <v>144</v>
      </c>
      <c r="E764" t="s">
        <v>33</v>
      </c>
      <c r="F764" t="s">
        <v>1420</v>
      </c>
      <c r="G764" t="str">
        <f>"00202531"</f>
        <v>00202531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4</v>
      </c>
      <c r="O764">
        <v>28</v>
      </c>
      <c r="P764">
        <v>0</v>
      </c>
      <c r="Q764">
        <v>0</v>
      </c>
      <c r="S764">
        <v>15</v>
      </c>
      <c r="T764">
        <v>28</v>
      </c>
    </row>
    <row r="765" spans="1:20" x14ac:dyDescent="0.25">
      <c r="H765" t="s">
        <v>1421</v>
      </c>
    </row>
    <row r="766" spans="1:20" x14ac:dyDescent="0.25">
      <c r="A766">
        <v>380</v>
      </c>
      <c r="B766">
        <v>1792</v>
      </c>
      <c r="C766" t="s">
        <v>1422</v>
      </c>
      <c r="D766" t="s">
        <v>1423</v>
      </c>
      <c r="E766" t="s">
        <v>1424</v>
      </c>
      <c r="F766" t="s">
        <v>1425</v>
      </c>
      <c r="G766" t="str">
        <f>"00198622"</f>
        <v>00198622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S766" t="s">
        <v>1426</v>
      </c>
      <c r="T766">
        <v>0</v>
      </c>
    </row>
    <row r="767" spans="1:20" x14ac:dyDescent="0.25">
      <c r="H767" t="s">
        <v>1427</v>
      </c>
    </row>
    <row r="768" spans="1:20" x14ac:dyDescent="0.25">
      <c r="A768">
        <v>381</v>
      </c>
      <c r="B768">
        <v>139</v>
      </c>
      <c r="C768" t="s">
        <v>1428</v>
      </c>
      <c r="D768" t="s">
        <v>102</v>
      </c>
      <c r="E768" t="s">
        <v>801</v>
      </c>
      <c r="F768" t="s">
        <v>1429</v>
      </c>
      <c r="G768" t="str">
        <f>"201409001338"</f>
        <v>201409001338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S768" t="s">
        <v>1430</v>
      </c>
      <c r="T768">
        <v>0</v>
      </c>
    </row>
    <row r="769" spans="1:20" x14ac:dyDescent="0.25">
      <c r="H769" t="s">
        <v>1431</v>
      </c>
    </row>
    <row r="770" spans="1:20" x14ac:dyDescent="0.25">
      <c r="A770">
        <v>382</v>
      </c>
      <c r="B770">
        <v>4481</v>
      </c>
      <c r="C770" t="s">
        <v>1432</v>
      </c>
      <c r="D770" t="s">
        <v>43</v>
      </c>
      <c r="E770" t="s">
        <v>451</v>
      </c>
      <c r="F770" t="s">
        <v>1433</v>
      </c>
      <c r="G770" t="str">
        <f>"00196766"</f>
        <v>00196766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S770" t="s">
        <v>1434</v>
      </c>
      <c r="T770">
        <v>0</v>
      </c>
    </row>
    <row r="771" spans="1:20" x14ac:dyDescent="0.25">
      <c r="H771">
        <v>508</v>
      </c>
    </row>
    <row r="772" spans="1:20" x14ac:dyDescent="0.25">
      <c r="A772">
        <v>383</v>
      </c>
      <c r="B772">
        <v>3872</v>
      </c>
      <c r="C772" t="s">
        <v>1435</v>
      </c>
      <c r="D772" t="s">
        <v>1436</v>
      </c>
      <c r="E772" t="s">
        <v>86</v>
      </c>
      <c r="F772" t="s">
        <v>1437</v>
      </c>
      <c r="G772" t="str">
        <f>"00138277"</f>
        <v>00138277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S772" t="s">
        <v>1438</v>
      </c>
      <c r="T772">
        <v>0</v>
      </c>
    </row>
    <row r="773" spans="1:20" x14ac:dyDescent="0.25">
      <c r="H773" t="s">
        <v>1439</v>
      </c>
    </row>
    <row r="774" spans="1:20" x14ac:dyDescent="0.25">
      <c r="A774">
        <v>384</v>
      </c>
      <c r="B774">
        <v>4252</v>
      </c>
      <c r="C774" t="s">
        <v>1440</v>
      </c>
      <c r="D774" t="s">
        <v>211</v>
      </c>
      <c r="E774" t="s">
        <v>283</v>
      </c>
      <c r="F774" t="s">
        <v>1441</v>
      </c>
      <c r="G774" t="str">
        <f>"00187807"</f>
        <v>00187807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S774" t="s">
        <v>1442</v>
      </c>
      <c r="T774">
        <v>0</v>
      </c>
    </row>
    <row r="775" spans="1:20" x14ac:dyDescent="0.25">
      <c r="H775" t="s">
        <v>1443</v>
      </c>
    </row>
    <row r="776" spans="1:20" x14ac:dyDescent="0.25">
      <c r="A776">
        <v>385</v>
      </c>
      <c r="B776">
        <v>3165</v>
      </c>
      <c r="C776" t="s">
        <v>1444</v>
      </c>
      <c r="D776" t="s">
        <v>87</v>
      </c>
      <c r="E776" t="s">
        <v>43</v>
      </c>
      <c r="F776" t="s">
        <v>1445</v>
      </c>
      <c r="G776" t="str">
        <f>"00147206"</f>
        <v>00147206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S776" t="s">
        <v>1446</v>
      </c>
      <c r="T776">
        <v>0</v>
      </c>
    </row>
    <row r="777" spans="1:20" x14ac:dyDescent="0.25">
      <c r="H777">
        <v>509</v>
      </c>
    </row>
    <row r="778" spans="1:20" x14ac:dyDescent="0.25">
      <c r="A778">
        <v>386</v>
      </c>
      <c r="B778">
        <v>3649</v>
      </c>
      <c r="C778" t="s">
        <v>1447</v>
      </c>
      <c r="D778" t="s">
        <v>590</v>
      </c>
      <c r="E778" t="s">
        <v>1448</v>
      </c>
      <c r="F778" t="s">
        <v>1449</v>
      </c>
      <c r="G778" t="str">
        <f>"00190797"</f>
        <v>00190797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S778" t="s">
        <v>274</v>
      </c>
      <c r="T778">
        <v>0</v>
      </c>
    </row>
    <row r="779" spans="1:20" x14ac:dyDescent="0.25">
      <c r="H779" t="s">
        <v>1450</v>
      </c>
    </row>
    <row r="780" spans="1:20" x14ac:dyDescent="0.25">
      <c r="A780">
        <v>387</v>
      </c>
      <c r="B780">
        <v>4011</v>
      </c>
      <c r="C780" t="s">
        <v>1451</v>
      </c>
      <c r="D780" t="s">
        <v>1452</v>
      </c>
      <c r="E780" t="s">
        <v>33</v>
      </c>
      <c r="F780" t="s">
        <v>1453</v>
      </c>
      <c r="G780" t="str">
        <f>"00195373"</f>
        <v>00195373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S780" t="s">
        <v>285</v>
      </c>
      <c r="T780">
        <v>0</v>
      </c>
    </row>
    <row r="781" spans="1:20" x14ac:dyDescent="0.25">
      <c r="H781" t="s">
        <v>1454</v>
      </c>
    </row>
    <row r="782" spans="1:20" x14ac:dyDescent="0.25">
      <c r="A782">
        <v>388</v>
      </c>
      <c r="B782">
        <v>863</v>
      </c>
      <c r="C782" t="s">
        <v>1455</v>
      </c>
      <c r="D782" t="s">
        <v>1456</v>
      </c>
      <c r="E782" t="s">
        <v>1457</v>
      </c>
      <c r="F782" t="s">
        <v>1458</v>
      </c>
      <c r="G782" t="str">
        <f>"201507000949"</f>
        <v>201507000949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S782">
        <v>13</v>
      </c>
      <c r="T782">
        <v>0</v>
      </c>
    </row>
    <row r="783" spans="1:20" x14ac:dyDescent="0.25">
      <c r="H783">
        <v>508</v>
      </c>
    </row>
    <row r="784" spans="1:20" x14ac:dyDescent="0.25">
      <c r="A784">
        <v>389</v>
      </c>
      <c r="B784">
        <v>1103</v>
      </c>
      <c r="C784" t="s">
        <v>1459</v>
      </c>
      <c r="D784" t="s">
        <v>86</v>
      </c>
      <c r="E784" t="s">
        <v>68</v>
      </c>
      <c r="F784" t="s">
        <v>1460</v>
      </c>
      <c r="G784" t="str">
        <f>"00068918"</f>
        <v>00068918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S784" t="s">
        <v>738</v>
      </c>
      <c r="T784">
        <v>0</v>
      </c>
    </row>
    <row r="785" spans="1:20" x14ac:dyDescent="0.25">
      <c r="H785" t="s">
        <v>618</v>
      </c>
    </row>
    <row r="786" spans="1:20" x14ac:dyDescent="0.25">
      <c r="A786">
        <v>390</v>
      </c>
      <c r="B786">
        <v>4360</v>
      </c>
      <c r="C786" t="s">
        <v>1461</v>
      </c>
      <c r="D786" t="s">
        <v>96</v>
      </c>
      <c r="E786" t="s">
        <v>451</v>
      </c>
      <c r="F786" t="s">
        <v>1462</v>
      </c>
      <c r="G786" t="str">
        <f>"00021920"</f>
        <v>00021920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S786" t="s">
        <v>954</v>
      </c>
      <c r="T786">
        <v>0</v>
      </c>
    </row>
    <row r="787" spans="1:20" x14ac:dyDescent="0.25">
      <c r="H787" t="s">
        <v>1463</v>
      </c>
    </row>
    <row r="788" spans="1:20" x14ac:dyDescent="0.25">
      <c r="A788">
        <v>391</v>
      </c>
      <c r="B788">
        <v>1533</v>
      </c>
      <c r="C788" t="s">
        <v>1464</v>
      </c>
      <c r="D788" t="s">
        <v>1456</v>
      </c>
      <c r="E788" t="s">
        <v>1465</v>
      </c>
      <c r="F788" t="s">
        <v>1466</v>
      </c>
      <c r="G788" t="str">
        <f>"00190168"</f>
        <v>00190168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S788" t="s">
        <v>132</v>
      </c>
      <c r="T788">
        <v>0</v>
      </c>
    </row>
    <row r="789" spans="1:20" x14ac:dyDescent="0.25">
      <c r="H789" t="s">
        <v>1467</v>
      </c>
    </row>
    <row r="790" spans="1:20" x14ac:dyDescent="0.25">
      <c r="A790">
        <v>392</v>
      </c>
      <c r="B790">
        <v>809</v>
      </c>
      <c r="C790" t="s">
        <v>1468</v>
      </c>
      <c r="D790" t="s">
        <v>1469</v>
      </c>
      <c r="E790" t="s">
        <v>91</v>
      </c>
      <c r="F790" t="s">
        <v>1470</v>
      </c>
      <c r="G790" t="str">
        <f>"200802000116"</f>
        <v>200802000116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S790">
        <v>12</v>
      </c>
      <c r="T790">
        <v>0</v>
      </c>
    </row>
    <row r="791" spans="1:20" x14ac:dyDescent="0.25">
      <c r="H791">
        <v>508</v>
      </c>
    </row>
    <row r="792" spans="1:20" x14ac:dyDescent="0.25">
      <c r="A792">
        <v>393</v>
      </c>
      <c r="B792">
        <v>1356</v>
      </c>
      <c r="C792" t="s">
        <v>1471</v>
      </c>
      <c r="D792" t="s">
        <v>27</v>
      </c>
      <c r="E792" t="s">
        <v>48</v>
      </c>
      <c r="F792" t="s">
        <v>1472</v>
      </c>
      <c r="G792" t="str">
        <f>"00193614"</f>
        <v>00193614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S792" t="s">
        <v>1473</v>
      </c>
      <c r="T792">
        <v>0</v>
      </c>
    </row>
    <row r="793" spans="1:20" x14ac:dyDescent="0.25">
      <c r="H793" t="s">
        <v>618</v>
      </c>
    </row>
    <row r="794" spans="1:20" x14ac:dyDescent="0.25">
      <c r="A794">
        <v>394</v>
      </c>
      <c r="B794">
        <v>3971</v>
      </c>
      <c r="C794" t="s">
        <v>1474</v>
      </c>
      <c r="D794" t="s">
        <v>1475</v>
      </c>
      <c r="E794" t="s">
        <v>176</v>
      </c>
      <c r="F794" t="s">
        <v>1476</v>
      </c>
      <c r="G794" t="str">
        <f>"00194765"</f>
        <v>00194765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S794" t="s">
        <v>1243</v>
      </c>
      <c r="T794">
        <v>0</v>
      </c>
    </row>
    <row r="795" spans="1:20" x14ac:dyDescent="0.25">
      <c r="H795" t="s">
        <v>666</v>
      </c>
    </row>
    <row r="796" spans="1:20" x14ac:dyDescent="0.25">
      <c r="A796">
        <v>395</v>
      </c>
      <c r="B796">
        <v>977</v>
      </c>
      <c r="C796" t="s">
        <v>1477</v>
      </c>
      <c r="D796" t="s">
        <v>831</v>
      </c>
      <c r="E796" t="s">
        <v>1478</v>
      </c>
      <c r="F796" t="s">
        <v>1479</v>
      </c>
      <c r="G796" t="str">
        <f>"00166526"</f>
        <v>00166526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S796">
        <v>8</v>
      </c>
      <c r="T796">
        <v>0</v>
      </c>
    </row>
    <row r="797" spans="1:20" x14ac:dyDescent="0.25">
      <c r="H797" t="s">
        <v>1439</v>
      </c>
    </row>
    <row r="798" spans="1:20" x14ac:dyDescent="0.25">
      <c r="A798">
        <v>396</v>
      </c>
      <c r="B798">
        <v>2524</v>
      </c>
      <c r="C798" t="s">
        <v>1480</v>
      </c>
      <c r="D798" t="s">
        <v>68</v>
      </c>
      <c r="E798" t="s">
        <v>448</v>
      </c>
      <c r="F798" t="s">
        <v>1481</v>
      </c>
      <c r="G798" t="str">
        <f>"00190721"</f>
        <v>00190721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T798">
        <v>0</v>
      </c>
    </row>
    <row r="799" spans="1:20" x14ac:dyDescent="0.25">
      <c r="H799" t="s">
        <v>1482</v>
      </c>
    </row>
    <row r="801" spans="1:1" x14ac:dyDescent="0.25">
      <c r="A801" t="s">
        <v>1483</v>
      </c>
    </row>
    <row r="802" spans="1:1" x14ac:dyDescent="0.25">
      <c r="A802" t="s">
        <v>1484</v>
      </c>
    </row>
    <row r="803" spans="1:1" x14ac:dyDescent="0.25">
      <c r="A803" t="s">
        <v>1485</v>
      </c>
    </row>
    <row r="804" spans="1:1" x14ac:dyDescent="0.25">
      <c r="A804" t="s">
        <v>1486</v>
      </c>
    </row>
    <row r="805" spans="1:1" x14ac:dyDescent="0.25">
      <c r="A805" t="s">
        <v>1487</v>
      </c>
    </row>
    <row r="806" spans="1:1" x14ac:dyDescent="0.25">
      <c r="A806" t="s">
        <v>1488</v>
      </c>
    </row>
    <row r="807" spans="1:1" x14ac:dyDescent="0.25">
      <c r="A807" t="s">
        <v>1489</v>
      </c>
    </row>
    <row r="808" spans="1:1" x14ac:dyDescent="0.25">
      <c r="A808" t="s">
        <v>1490</v>
      </c>
    </row>
    <row r="809" spans="1:1" x14ac:dyDescent="0.25">
      <c r="A809" t="s">
        <v>1491</v>
      </c>
    </row>
    <row r="810" spans="1:1" x14ac:dyDescent="0.25">
      <c r="A810" t="s">
        <v>1492</v>
      </c>
    </row>
    <row r="811" spans="1:1" x14ac:dyDescent="0.25">
      <c r="A811" t="s">
        <v>1493</v>
      </c>
    </row>
    <row r="812" spans="1:1" x14ac:dyDescent="0.25">
      <c r="A812" t="s">
        <v>1494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2018-03-14T11:49:38Z</dcterms:created>
  <dcterms:modified xsi:type="dcterms:W3CDTF">2018-03-14T11:49:40Z</dcterms:modified>
</cp:coreProperties>
</file>