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42" i="1" l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<sst xmlns="http://schemas.openxmlformats.org/spreadsheetml/2006/main" count="2437" uniqueCount="1416">
  <si>
    <t>ΠΛΗΡΩΣΗ ΘΕΣΕΩΝ ΜΕ ΣΕΙΡΑ ΠΡΟΤΕΡΑΙΟΤΗΤΑΣ (ΑΡΘΡΟ 18/Ν. 2190/1994) ΠΡΟΚΗΡΥΞΗ : 9Κ/2017</t>
  </si>
  <si>
    <t>ΣΕΙΡΑ ΚΑΤΑΤΑΞΗΣ (ΚΥΡΙΟΣ)</t>
  </si>
  <si>
    <t>ΠΑΝΕΠΙΣΤΗΜΙΑΚΗΣ ΕΚΠΑΙΔΕΥΣΗΣ (ΠΕ)</t>
  </si>
  <si>
    <t>ΤΡΙΤΕΚΝΟΙ ΜΕ ΕΜΠΕΙΡΙΑ</t>
  </si>
  <si>
    <t>ΠΕ ΕΦΟΡΙΑΚΩΝ (ΜΕ ΠΤΥΧΙΟ ΟΙΚΟΝΟΜΙΚΩΝ)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</si>
  <si>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</si>
  <si>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</si>
  <si>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</si>
  <si>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</si>
  <si>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</si>
  <si>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</si>
  <si>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</si>
  <si>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</si>
  <si>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ΣΠΥΡΙΔΟΠΟΥΛΟΥ</t>
  </si>
  <si>
    <t>ΣΟΦΙΑ</t>
  </si>
  <si>
    <t>ΠΕΡΙΚΛΗΣ</t>
  </si>
  <si>
    <t>Ξ206799</t>
  </si>
  <si>
    <t>821,7</t>
  </si>
  <si>
    <t>1749,7</t>
  </si>
  <si>
    <t>106-105</t>
  </si>
  <si>
    <t>ΚΥΡΙΑΚΟΥ</t>
  </si>
  <si>
    <t>ΧΡΗΣΤΟΣ</t>
  </si>
  <si>
    <t>ΒΑΣΙΛΕΙΟΣ</t>
  </si>
  <si>
    <t>ΑΚ939238</t>
  </si>
  <si>
    <t>ΖΙΤΤΗ</t>
  </si>
  <si>
    <t>ΕΛΕΝΗ</t>
  </si>
  <si>
    <t>ΜΙΧΑΗΛ</t>
  </si>
  <si>
    <t>841,5</t>
  </si>
  <si>
    <t>1679,5</t>
  </si>
  <si>
    <t>ΔΗΜΗΤΡΑΚΗΣ</t>
  </si>
  <si>
    <t>ΕΜΜΑΝΟΥΗΛ</t>
  </si>
  <si>
    <t>ΓΕΩΡΓΙΟΣ</t>
  </si>
  <si>
    <t>ΑΗ963733</t>
  </si>
  <si>
    <t>774,4</t>
  </si>
  <si>
    <t>1612,4</t>
  </si>
  <si>
    <t>106-105-104</t>
  </si>
  <si>
    <t>ΜΠΟΥΤΣΙΟΥΚΗΣ</t>
  </si>
  <si>
    <t>ΙΩΑΝΝΗΣ</t>
  </si>
  <si>
    <t>ΔΗΜΟΣΘΕΝΗΣ</t>
  </si>
  <si>
    <t>ΑΙ158651</t>
  </si>
  <si>
    <t>941,6</t>
  </si>
  <si>
    <t>1610,6</t>
  </si>
  <si>
    <t>104-105-106</t>
  </si>
  <si>
    <t>ΒΑΦΕΙΑΔΟΥ</t>
  </si>
  <si>
    <t>ΣΤΑΥΡΟΥΛΑ</t>
  </si>
  <si>
    <t>ΣΤΥΛΙΑΝΟΣ</t>
  </si>
  <si>
    <t>ΑΖ780085</t>
  </si>
  <si>
    <t>104-106-105</t>
  </si>
  <si>
    <t>ΠΑΠΑΙΩΑΝΝΟΥ</t>
  </si>
  <si>
    <t>ΘΕΟΔΩΡΑ</t>
  </si>
  <si>
    <t>Σ804452</t>
  </si>
  <si>
    <t>106-104-105</t>
  </si>
  <si>
    <t>ΤΕΝΤΟΛΟΥΡΗ</t>
  </si>
  <si>
    <t>ΧΑΡΙΚΛΕΙΑ</t>
  </si>
  <si>
    <t>ΠΑΝΑΓΙΩΤΗΣ</t>
  </si>
  <si>
    <t>Π042784</t>
  </si>
  <si>
    <t>105-106</t>
  </si>
  <si>
    <t>ΣΙΑΚΚΑ</t>
  </si>
  <si>
    <t>ΓΕΩΡΓΙΑ</t>
  </si>
  <si>
    <t>ΕΛΕΥΘΕΡΙΟΣ</t>
  </si>
  <si>
    <t>ΑΖ557397</t>
  </si>
  <si>
    <t>ΠΟΛΥΖΩΓΟΠΟΥΛΟΥ</t>
  </si>
  <si>
    <t>ΑΓΓΕΛΙΚΗ</t>
  </si>
  <si>
    <t>ΚΩΝΣΤΑΝΤΙΝΟΣ</t>
  </si>
  <si>
    <t>Σ172646</t>
  </si>
  <si>
    <t>668,8</t>
  </si>
  <si>
    <t>1596,8</t>
  </si>
  <si>
    <t>ΒΕΝΙΟΥ</t>
  </si>
  <si>
    <t>ΑΝΑΣΤΑΣΙΑ</t>
  </si>
  <si>
    <t>ΑΝΤΩΝΙΟΣ</t>
  </si>
  <si>
    <t>ΑΚ829721</t>
  </si>
  <si>
    <t>718,3</t>
  </si>
  <si>
    <t>1596,3</t>
  </si>
  <si>
    <t>ΤΡΙΑΝΤΑΦΥΛΛΟΠΟΥΛΟΣ</t>
  </si>
  <si>
    <t>ΝΙΚΟΛΑΟΣ</t>
  </si>
  <si>
    <t>ΑΖ081557</t>
  </si>
  <si>
    <t>ΓΚΟΥΛΟΥΣΗ</t>
  </si>
  <si>
    <t>ΙΩΑΝΝΑ</t>
  </si>
  <si>
    <t>ΑΑ446572</t>
  </si>
  <si>
    <t>680,9</t>
  </si>
  <si>
    <t>1588,9</t>
  </si>
  <si>
    <t>ΔΗΜΗΚΑ</t>
  </si>
  <si>
    <t>ΑΙΚΑΤΕΡΙΝΗ</t>
  </si>
  <si>
    <t>ΑΡΓΥΡΙΟΣ</t>
  </si>
  <si>
    <t>ΑΕ671846</t>
  </si>
  <si>
    <t>904,2</t>
  </si>
  <si>
    <t>1581,2</t>
  </si>
  <si>
    <t>ΡΕΠΠΑΣ</t>
  </si>
  <si>
    <t>ΑΒ646339</t>
  </si>
  <si>
    <t>741,4</t>
  </si>
  <si>
    <t>1579,4</t>
  </si>
  <si>
    <t>ΖΟΡΜΠΑ</t>
  </si>
  <si>
    <t>ΗΛΙΑΝΑ</t>
  </si>
  <si>
    <t>ΧΑΡΑΛΑΜΠΟΣ</t>
  </si>
  <si>
    <t>Τ946672</t>
  </si>
  <si>
    <t>ΧΑΤΖΗΓΙΑΝΝΑΚΗ</t>
  </si>
  <si>
    <t>ΘΕΟΦΙΛΟΣ</t>
  </si>
  <si>
    <t>AK324912</t>
  </si>
  <si>
    <t>720,5</t>
  </si>
  <si>
    <t>1578,5</t>
  </si>
  <si>
    <t>ΚΑΡΑΟΥΛΗΣ</t>
  </si>
  <si>
    <t>ΝΑΠΟΛΕΩΝ</t>
  </si>
  <si>
    <t>ΑΚ768775</t>
  </si>
  <si>
    <t>1576,3</t>
  </si>
  <si>
    <t>ΖΟΥΜΗΣ</t>
  </si>
  <si>
    <t>ΕΥΑΓΓΕΛΟΣ</t>
  </si>
  <si>
    <t>ΑΙ984389</t>
  </si>
  <si>
    <t>754,6</t>
  </si>
  <si>
    <t>1572,6</t>
  </si>
  <si>
    <t>105-106-104</t>
  </si>
  <si>
    <t>ΒΕΡΟΝΙΚΗ</t>
  </si>
  <si>
    <t>ΣΠΥΡΙΔΩΝ</t>
  </si>
  <si>
    <t>ΑΑ395064</t>
  </si>
  <si>
    <t>ΑΡΤΑΒΑΝΗ</t>
  </si>
  <si>
    <t>ΜΑΡΙΑ</t>
  </si>
  <si>
    <t>Ρ196169</t>
  </si>
  <si>
    <t>711,7</t>
  </si>
  <si>
    <t>1569,7</t>
  </si>
  <si>
    <t>ΤΖΗΚΑ</t>
  </si>
  <si>
    <t>ΑΝΝΑ</t>
  </si>
  <si>
    <t>ΘΩΜΑΣ</t>
  </si>
  <si>
    <t>ΑΕ314177</t>
  </si>
  <si>
    <t>708,4</t>
  </si>
  <si>
    <t>1566,4</t>
  </si>
  <si>
    <t>ΠΑΠΑΔΟΠΟΥΛΟΣ</t>
  </si>
  <si>
    <t>ΑΝΑΣΤΑΣΙΟΣ</t>
  </si>
  <si>
    <t>ΑΘΑΝΑΣΙΟΣ</t>
  </si>
  <si>
    <t>ΑΒ144589</t>
  </si>
  <si>
    <t>724,9</t>
  </si>
  <si>
    <t>1562,9</t>
  </si>
  <si>
    <t>ΑΡΑΠΑΚΟΣ</t>
  </si>
  <si>
    <t>ΑΒ511356</t>
  </si>
  <si>
    <t>702,9</t>
  </si>
  <si>
    <t>1560,9</t>
  </si>
  <si>
    <t>ΚΑΡΑΜΑΝΟΥ</t>
  </si>
  <si>
    <t>ΑΜ578398</t>
  </si>
  <si>
    <t>701,8</t>
  </si>
  <si>
    <t>1559,8</t>
  </si>
  <si>
    <t>ΜΙΧΑΗΛΙΔΟΥ</t>
  </si>
  <si>
    <t>ΙΛΙΑΔΑ</t>
  </si>
  <si>
    <t>ΑΗ306122</t>
  </si>
  <si>
    <t>ΣΤΟΥΜΠΟΣ ΛΕΟΝΤΑΡΙΔΗΣ</t>
  </si>
  <si>
    <t>ΑΓΓΕΛΟΣ</t>
  </si>
  <si>
    <t>ΗΛΙΑΣ</t>
  </si>
  <si>
    <t>939,4</t>
  </si>
  <si>
    <t>1557,4</t>
  </si>
  <si>
    <t>ΠΑΠΑΔΑΚΗ</t>
  </si>
  <si>
    <t>ΑΒ530598</t>
  </si>
  <si>
    <t>696,3</t>
  </si>
  <si>
    <t>1554,3</t>
  </si>
  <si>
    <t>ΜΟΡΚΟΥ</t>
  </si>
  <si>
    <t>ΕΥΦΡΟΣΥΝΗ</t>
  </si>
  <si>
    <t>ΣΤΑΥΡΟΣ</t>
  </si>
  <si>
    <t>ΑΒ678511</t>
  </si>
  <si>
    <t>694,1</t>
  </si>
  <si>
    <t>1552,1</t>
  </si>
  <si>
    <t>ΑΙ097895</t>
  </si>
  <si>
    <t>677,6</t>
  </si>
  <si>
    <t>1545,6</t>
  </si>
  <si>
    <t>ΓΕΩΡΓΙΟΥ</t>
  </si>
  <si>
    <t>ΑΕ278168</t>
  </si>
  <si>
    <t>789,8</t>
  </si>
  <si>
    <t>1543,8</t>
  </si>
  <si>
    <t>ΧΑΝΤΖΗ</t>
  </si>
  <si>
    <t>ΕΥΘΥΜΙΑ</t>
  </si>
  <si>
    <t>Τ804037</t>
  </si>
  <si>
    <t>782,1</t>
  </si>
  <si>
    <t>1542,1</t>
  </si>
  <si>
    <t>ΚΥΡΙΑΚΑΚΗ</t>
  </si>
  <si>
    <t>Χ093577</t>
  </si>
  <si>
    <t>831,6</t>
  </si>
  <si>
    <t>1539,6</t>
  </si>
  <si>
    <t>ΧΑΛΙΜΟΥΡΔΑ</t>
  </si>
  <si>
    <t>ΧΡΗΣΤΙΝΑ</t>
  </si>
  <si>
    <t>ΑΒ937320</t>
  </si>
  <si>
    <t>1538,5</t>
  </si>
  <si>
    <t>ΖΩΓΡΑΦΟΣ</t>
  </si>
  <si>
    <t>ΠΕΤΡΟΣ</t>
  </si>
  <si>
    <t>ΑΑ076154</t>
  </si>
  <si>
    <t>740,3</t>
  </si>
  <si>
    <t>1535,3</t>
  </si>
  <si>
    <t>ΤΣΟΥΜΑΣ</t>
  </si>
  <si>
    <t>ΑΛΚΙΒΙΑΔΗΣ</t>
  </si>
  <si>
    <t>ΑΒ647786</t>
  </si>
  <si>
    <t>669,9</t>
  </si>
  <si>
    <t>1527,9</t>
  </si>
  <si>
    <t>ΚΥΡΙΛΛΟΣ</t>
  </si>
  <si>
    <t>ΑΚ322349</t>
  </si>
  <si>
    <t>1526,8</t>
  </si>
  <si>
    <t>ΡΟΣΜΑΡΗ</t>
  </si>
  <si>
    <t>ΜΑΡΓΑΡΙΤΑ</t>
  </si>
  <si>
    <t>ΧΑΡΙΛΑΟΣ</t>
  </si>
  <si>
    <t>Σ702822</t>
  </si>
  <si>
    <t>ΧΑΝΔΟΛΙΑ</t>
  </si>
  <si>
    <t>ΑΝΔΡΟΜΑΧΗ</t>
  </si>
  <si>
    <t>ΔΗΜΗΤΡΙΟΣ</t>
  </si>
  <si>
    <t>ΑΖ813572</t>
  </si>
  <si>
    <t>778,8</t>
  </si>
  <si>
    <t>1515,8</t>
  </si>
  <si>
    <t>ΚΑΝΕΛΛΟΠΟΥΛΟΣ</t>
  </si>
  <si>
    <t>ΑΚ202217</t>
  </si>
  <si>
    <t>656,7</t>
  </si>
  <si>
    <t>1514,7</t>
  </si>
  <si>
    <t>ΜΠΛΑΝΑ</t>
  </si>
  <si>
    <t>ΜΑΡΙΑ ΕΛΕΝΗ</t>
  </si>
  <si>
    <t>Χ657296</t>
  </si>
  <si>
    <t>723,8</t>
  </si>
  <si>
    <t>1512,8</t>
  </si>
  <si>
    <t>ΚΑΦΑΝΤΑΡΗ</t>
  </si>
  <si>
    <t>ΖΩΗ</t>
  </si>
  <si>
    <t>Ε-0117</t>
  </si>
  <si>
    <t>691,9</t>
  </si>
  <si>
    <t>1509,9</t>
  </si>
  <si>
    <t>ΡΗΓΑΣ</t>
  </si>
  <si>
    <t>686,4</t>
  </si>
  <si>
    <t>1504,4</t>
  </si>
  <si>
    <t>ΜΠΑΝΤΖΗ</t>
  </si>
  <si>
    <t>ΔΙΟΝΥΣΙΑ</t>
  </si>
  <si>
    <t>ΘΕΟΚΛΗΣ</t>
  </si>
  <si>
    <t>ΑΗ593620</t>
  </si>
  <si>
    <t>776,6</t>
  </si>
  <si>
    <t>1502,6</t>
  </si>
  <si>
    <t>ΧΑΡΙΤΩΝΙΔΟΥ</t>
  </si>
  <si>
    <t>ΜΑΡΙΕΤΤΑ</t>
  </si>
  <si>
    <t>ΕΥΣΤΡΑΤΙΟΣ</t>
  </si>
  <si>
    <t>Χ300415</t>
  </si>
  <si>
    <t>ΞΕΝΟΥ</t>
  </si>
  <si>
    <t>Τ105404</t>
  </si>
  <si>
    <t>844,8</t>
  </si>
  <si>
    <t>1501,8</t>
  </si>
  <si>
    <t>ΒΑΣΙΛΕΙΟΥ</t>
  </si>
  <si>
    <t>ΟΡΕΣΤΗΣ</t>
  </si>
  <si>
    <t>ΑΖ595004</t>
  </si>
  <si>
    <t>683,1</t>
  </si>
  <si>
    <t>1501,1</t>
  </si>
  <si>
    <t>ΣΤΕΡΓΙΟΥ</t>
  </si>
  <si>
    <t>ΑΖ721129</t>
  </si>
  <si>
    <t>640,2</t>
  </si>
  <si>
    <t>1498,2</t>
  </si>
  <si>
    <t>ΜΠΟΥΖΙΩΤΗ</t>
  </si>
  <si>
    <t>ΑΡΕΤΗ</t>
  </si>
  <si>
    <t>ΣΠΗΛΙΟΣ</t>
  </si>
  <si>
    <t>Φ058673</t>
  </si>
  <si>
    <t>721,6</t>
  </si>
  <si>
    <t>1497,6</t>
  </si>
  <si>
    <t>ΔΡΟΥΣΙΑ</t>
  </si>
  <si>
    <t>ΑΗ610118</t>
  </si>
  <si>
    <t>796,4</t>
  </si>
  <si>
    <t>1496,4</t>
  </si>
  <si>
    <t>ΦΟΥΣΕΚΗΣ</t>
  </si>
  <si>
    <t>ΛΟΥΚΑΣ</t>
  </si>
  <si>
    <t>ΑΖ133877</t>
  </si>
  <si>
    <t>ΦΑΡΟΥΠΟΣ</t>
  </si>
  <si>
    <t>ΑΚ222896</t>
  </si>
  <si>
    <t>ΚΑΡΑΝΤΑΝΗ</t>
  </si>
  <si>
    <t>ΛΑΖΑΡΟΣ</t>
  </si>
  <si>
    <t>ΑΖ534203</t>
  </si>
  <si>
    <t>732,6</t>
  </si>
  <si>
    <t>1490,6</t>
  </si>
  <si>
    <t>ΓΟΥΛΑ</t>
  </si>
  <si>
    <t>ΑΒ010794</t>
  </si>
  <si>
    <t>ΤΙΛΑΒΕΡΙΔΗΣ</t>
  </si>
  <si>
    <t>ΑΑ034885</t>
  </si>
  <si>
    <t>628,1</t>
  </si>
  <si>
    <t>1486,1</t>
  </si>
  <si>
    <t>ΚΟΥΤΣΟΜΗΤΡΟΥ</t>
  </si>
  <si>
    <t>ΔΕΣΠΟΙΝΑ</t>
  </si>
  <si>
    <t>ΣΩΤΗΡΙΟΣ</t>
  </si>
  <si>
    <t>ΑΜ864497</t>
  </si>
  <si>
    <t>645,7</t>
  </si>
  <si>
    <t>1479,7</t>
  </si>
  <si>
    <t>ΣΑΚΟΓΛΟΥ</t>
  </si>
  <si>
    <t>ΑΜ673546</t>
  </si>
  <si>
    <t>756,8</t>
  </si>
  <si>
    <t>1478,8</t>
  </si>
  <si>
    <t>ΓΚΛΙΑΤΗΣ</t>
  </si>
  <si>
    <t>Γ172</t>
  </si>
  <si>
    <t>757,9</t>
  </si>
  <si>
    <t>1475,9</t>
  </si>
  <si>
    <t>ΚΟΥΣΕΡΗ</t>
  </si>
  <si>
    <t>ΧΡΥΣΟΥΛΑ</t>
  </si>
  <si>
    <t>Σ841614</t>
  </si>
  <si>
    <t>817,3</t>
  </si>
  <si>
    <t>1475,3</t>
  </si>
  <si>
    <t>ΠΑΣΧΑΛΙΔΟΥ</t>
  </si>
  <si>
    <t>ΕΥΓΕΝΙΑ</t>
  </si>
  <si>
    <t>Χ646962</t>
  </si>
  <si>
    <t>730,4</t>
  </si>
  <si>
    <t>1473,4</t>
  </si>
  <si>
    <t>ΚΑΡΑΓΛΑΝΗΣ</t>
  </si>
  <si>
    <t>Χ934613</t>
  </si>
  <si>
    <t>750,2</t>
  </si>
  <si>
    <t>1458,2</t>
  </si>
  <si>
    <t>ΓΡΗΓΟΡΑΤΟΥ</t>
  </si>
  <si>
    <t>ΧΡHΣΤΟΣ</t>
  </si>
  <si>
    <t>ΑΙ097555</t>
  </si>
  <si>
    <t>794,2</t>
  </si>
  <si>
    <t>1452,2</t>
  </si>
  <si>
    <t>ΜΠΑΡΤΖΟΠΟΥΛΟΥ</t>
  </si>
  <si>
    <t>ΕΛΕΥΘΕΡΙ</t>
  </si>
  <si>
    <t>Χ767311</t>
  </si>
  <si>
    <t>851,4</t>
  </si>
  <si>
    <t>1435,4</t>
  </si>
  <si>
    <t>ΖΩΙΚΙΔΗΣ</t>
  </si>
  <si>
    <t>ΑΝΕΣΤΗΣ</t>
  </si>
  <si>
    <t>ΑΙ156158</t>
  </si>
  <si>
    <t>1434,4</t>
  </si>
  <si>
    <t>ΧΩΜΑΤΑ</t>
  </si>
  <si>
    <t>ΑΒ733505</t>
  </si>
  <si>
    <t>1432,2</t>
  </si>
  <si>
    <t>ΤΣΑΡΤΣΙΤΑΛΙΔΟΥ</t>
  </si>
  <si>
    <t>Σ743261</t>
  </si>
  <si>
    <t>807,4</t>
  </si>
  <si>
    <t>1425,4</t>
  </si>
  <si>
    <t>ΠΑΡΑΣΚΑΚΗΣ</t>
  </si>
  <si>
    <t>ΑΜ479166</t>
  </si>
  <si>
    <t>809,6</t>
  </si>
  <si>
    <t>1424,6</t>
  </si>
  <si>
    <t>ΙΩΑΝΝΙΔΟΥ</t>
  </si>
  <si>
    <t>ΒΑΓΙΑ</t>
  </si>
  <si>
    <t>ΑΚ773615</t>
  </si>
  <si>
    <t>765,6</t>
  </si>
  <si>
    <t>1423,6</t>
  </si>
  <si>
    <t>ΠΑΝΑΓΟΥ</t>
  </si>
  <si>
    <t>ΑΘΑΝΑΣΙΑ</t>
  </si>
  <si>
    <t>Χ172803</t>
  </si>
  <si>
    <t>1419,6</t>
  </si>
  <si>
    <t>ΣΑΛΜΑ</t>
  </si>
  <si>
    <t>ΠΟΛΥΞΕΝΗ</t>
  </si>
  <si>
    <t>Σ784237</t>
  </si>
  <si>
    <t>800,8</t>
  </si>
  <si>
    <t>1418,8</t>
  </si>
  <si>
    <t>ΜΗΧΑΗΛΙΔΟΥ</t>
  </si>
  <si>
    <t>ΚΡΥΣΤΑΛΛΙΑ</t>
  </si>
  <si>
    <t>Ξ815487</t>
  </si>
  <si>
    <t>ΑΛΙΜΠΕΡΤΗΣ</t>
  </si>
  <si>
    <t>ΝΙΚΗΤΑΣ</t>
  </si>
  <si>
    <t>Π400311</t>
  </si>
  <si>
    <t>795,3</t>
  </si>
  <si>
    <t>1413,3</t>
  </si>
  <si>
    <t>ΒΟΡΓΙΑΝΙΤΗ</t>
  </si>
  <si>
    <t>1411,8</t>
  </si>
  <si>
    <t>ΝΙΚΟΛΑΙΔΟΥ</t>
  </si>
  <si>
    <t>ΘΕΟΔΩΡΟΣ</t>
  </si>
  <si>
    <t>Τ318636</t>
  </si>
  <si>
    <t>772,2</t>
  </si>
  <si>
    <t>1410,2</t>
  </si>
  <si>
    <t>ΔΗΜΑΚΟΠΟΥΛΟΣ</t>
  </si>
  <si>
    <t>ΑΜ393891</t>
  </si>
  <si>
    <t>621,5</t>
  </si>
  <si>
    <t>1409,5</t>
  </si>
  <si>
    <t>ΚΕΣΚΙΝΙΔΗΣ</t>
  </si>
  <si>
    <t>ΔΑΝΙΗΛ</t>
  </si>
  <si>
    <t>ΑΕ523771</t>
  </si>
  <si>
    <t>1408,2</t>
  </si>
  <si>
    <t>ΜΠΑΤΖΙΟΥ</t>
  </si>
  <si>
    <t>ΧΡΙΣΤΙΝΑ</t>
  </si>
  <si>
    <t>ΑΜ693926</t>
  </si>
  <si>
    <t>787,6</t>
  </si>
  <si>
    <t>1405,6</t>
  </si>
  <si>
    <t>ΤΣΟΛΗ</t>
  </si>
  <si>
    <t>Φ287654</t>
  </si>
  <si>
    <t>784,3</t>
  </si>
  <si>
    <t>1402,3</t>
  </si>
  <si>
    <t>ΚΥΡΙΜΗΣ</t>
  </si>
  <si>
    <t>ΔΙΟΝΥΣΙΟΣ</t>
  </si>
  <si>
    <t>ΑΗ604185</t>
  </si>
  <si>
    <t>ΠΑΛΛΑ</t>
  </si>
  <si>
    <t>ΑΚ312542</t>
  </si>
  <si>
    <t>728,2</t>
  </si>
  <si>
    <t>1398,2</t>
  </si>
  <si>
    <t>ΤΖΑΜΑΚΟΣ</t>
  </si>
  <si>
    <t>ΑΝΔΡΕΑΣ</t>
  </si>
  <si>
    <t>ΑΑ321463</t>
  </si>
  <si>
    <t>1396,8</t>
  </si>
  <si>
    <t>ΜΑΚΡΗ</t>
  </si>
  <si>
    <t>ΙΑΚΩΒΙΝΑ</t>
  </si>
  <si>
    <t>ΑΜ974828</t>
  </si>
  <si>
    <t>ΚΩΝΣΤΑΝΤΙΝΟΥ</t>
  </si>
  <si>
    <t xml:space="preserve">ΑΠΟΣΤΟΛΟΣ </t>
  </si>
  <si>
    <t>ΘΕΟΧΑΡΗΣ</t>
  </si>
  <si>
    <t>ΑΜ187262</t>
  </si>
  <si>
    <t>688,6</t>
  </si>
  <si>
    <t>1390,6</t>
  </si>
  <si>
    <t>ΨΑΡΡΑ</t>
  </si>
  <si>
    <t>ΕΛΙΣΣΑΒΕΤ</t>
  </si>
  <si>
    <t>ΑΙ176264</t>
  </si>
  <si>
    <t>ΣΟΥΡΜΠΑΙΟΥ</t>
  </si>
  <si>
    <t>ΑΜ995075</t>
  </si>
  <si>
    <t>ΑΝΔΡΕΑΝΙΔΟΥ</t>
  </si>
  <si>
    <t>ΟΛΓΑ</t>
  </si>
  <si>
    <t>ΑΜ710405</t>
  </si>
  <si>
    <t>ΚΑΠΕΤΑΝΕΛΗ</t>
  </si>
  <si>
    <t>ΒΑΣΙΛΙΚΗ</t>
  </si>
  <si>
    <t>ΑΜ655851</t>
  </si>
  <si>
    <t>678,7</t>
  </si>
  <si>
    <t>1386,7</t>
  </si>
  <si>
    <t>ΠΑΝΑΓΙΩΤΟΠΟΥΛΟΥ</t>
  </si>
  <si>
    <t>ΔΗΜΗΤΡΑ</t>
  </si>
  <si>
    <t>ΑΕ004145</t>
  </si>
  <si>
    <t>ΛΑΜΠΡΟΥ</t>
  </si>
  <si>
    <t>ΝΙΚΟΛΕΤΑ</t>
  </si>
  <si>
    <t>ΑΑ968289</t>
  </si>
  <si>
    <t>822,8</t>
  </si>
  <si>
    <t>1383,8</t>
  </si>
  <si>
    <t>ΧΑΤΖΗΑΝΑΓΝΩΣΤΟΥ</t>
  </si>
  <si>
    <t>ΑΕ650160</t>
  </si>
  <si>
    <t>1383,6</t>
  </si>
  <si>
    <t>ΤΣΙΑΟΥΣΗ</t>
  </si>
  <si>
    <t>ΑΗ544610</t>
  </si>
  <si>
    <t>763,4</t>
  </si>
  <si>
    <t>1381,4</t>
  </si>
  <si>
    <t>ΠΑΠΑΚΩΝΣΤΑΝΤΙΝΟΥ</t>
  </si>
  <si>
    <t>ΠΑΝΑΓΙΩΤΑ</t>
  </si>
  <si>
    <t>ΑΗ982282</t>
  </si>
  <si>
    <t>ΠΑΠΠΑ</t>
  </si>
  <si>
    <t>ΓΙΑΝΝΗΣ</t>
  </si>
  <si>
    <t>ΑΑ055291</t>
  </si>
  <si>
    <t>1375,9</t>
  </si>
  <si>
    <t>ΜΠΑΤΣΙΝΙΛΑΣ</t>
  </si>
  <si>
    <t>ΑΜ344499</t>
  </si>
  <si>
    <t>ΓΑΡΕΦΑΛΑΚΗΣ</t>
  </si>
  <si>
    <t>ΔΗΜΗΤΡΗΣ</t>
  </si>
  <si>
    <t>ΑΒ967409</t>
  </si>
  <si>
    <t>755,7</t>
  </si>
  <si>
    <t>1373,7</t>
  </si>
  <si>
    <t>ΜΠΡΑΛΙΟΥ</t>
  </si>
  <si>
    <t>ΑΗ636338</t>
  </si>
  <si>
    <t>ΜΥΛΩΝΑΣ</t>
  </si>
  <si>
    <t>Σ956511</t>
  </si>
  <si>
    <t>1373,3</t>
  </si>
  <si>
    <t>ΚΑΡΑΝΑΣΟΥ</t>
  </si>
  <si>
    <t>ΣΠΥΡΙΔΟΥΛΑ</t>
  </si>
  <si>
    <t>ΔΗΜΟΣ</t>
  </si>
  <si>
    <t>ΑΙ041040</t>
  </si>
  <si>
    <t>1369,7</t>
  </si>
  <si>
    <t>ΠΕΤΣΑ</t>
  </si>
  <si>
    <t>ΕΡΙΦΥΛΗ</t>
  </si>
  <si>
    <t>ΝΑΠΟΛΕΩΝ-ΔΗΜΗΤΡΙΟΣ</t>
  </si>
  <si>
    <t>ΑΑ311210</t>
  </si>
  <si>
    <t>1368,2</t>
  </si>
  <si>
    <t>ΚΑΛΛΙΘΡΑΚΑ</t>
  </si>
  <si>
    <t>ΓΕΩΡΓΙΑ ΕΙΡΗΝΗ</t>
  </si>
  <si>
    <t>ΑΛΕΞΙΟΣ</t>
  </si>
  <si>
    <t>ΑΗ223473</t>
  </si>
  <si>
    <t>ΞΑΝΘΟΠΟΥΛΟΥ</t>
  </si>
  <si>
    <t>ΑΑ361010</t>
  </si>
  <si>
    <t>749,1</t>
  </si>
  <si>
    <t>1367,1</t>
  </si>
  <si>
    <t>ΓΕΜΙΣΤΟΥ-ΣΚΟΥΤΑ</t>
  </si>
  <si>
    <t>ΙΡΙΔΑ</t>
  </si>
  <si>
    <t>Χ154108</t>
  </si>
  <si>
    <t>1362,1</t>
  </si>
  <si>
    <t>ΧΑΡΙΤΑΚΗ</t>
  </si>
  <si>
    <t>ΑΖ697279</t>
  </si>
  <si>
    <t>1361,8</t>
  </si>
  <si>
    <t>ΓΙΑΝΝΙΟΥ</t>
  </si>
  <si>
    <t>Τ812777</t>
  </si>
  <si>
    <t>727,1</t>
  </si>
  <si>
    <t>1358,1</t>
  </si>
  <si>
    <t>ΠΕΤΡΟΥ</t>
  </si>
  <si>
    <t>ΑΒ676650</t>
  </si>
  <si>
    <t>ΜΙΛΚΟΝΙΔΗΣ</t>
  </si>
  <si>
    <t>ΑΚ998214</t>
  </si>
  <si>
    <t>806,3</t>
  </si>
  <si>
    <t>1354,3</t>
  </si>
  <si>
    <t>ΣΟΛΤΑΤΟΥ</t>
  </si>
  <si>
    <t>Φ203539</t>
  </si>
  <si>
    <t>739,2</t>
  </si>
  <si>
    <t>1354,2</t>
  </si>
  <si>
    <t>ΜΑΓΓΟΓΛΟΥ</t>
  </si>
  <si>
    <t>Ρ462163</t>
  </si>
  <si>
    <t>735,9</t>
  </si>
  <si>
    <t>1353,9</t>
  </si>
  <si>
    <t>ΧΑΡΟΚΟΠΑΚΗ</t>
  </si>
  <si>
    <t>ΕΙΡΗΝΗ</t>
  </si>
  <si>
    <t>ΑΙ964847</t>
  </si>
  <si>
    <t>734,8</t>
  </si>
  <si>
    <t>1352,8</t>
  </si>
  <si>
    <t>ΔΙΑΜΑΝΤΑΚΟΥ</t>
  </si>
  <si>
    <t>Σ542050</t>
  </si>
  <si>
    <t>761,2</t>
  </si>
  <si>
    <t>1349,2</t>
  </si>
  <si>
    <t>ΜΑΝΟΥΣΕΛΗ</t>
  </si>
  <si>
    <t>ΙΩΣΗΦ</t>
  </si>
  <si>
    <t>ΑΙ964555</t>
  </si>
  <si>
    <t>1348,4</t>
  </si>
  <si>
    <t>105-104-106</t>
  </si>
  <si>
    <t>ΝΤΑΛΑΚΟΥ</t>
  </si>
  <si>
    <t>ΕΥΑΓΓΕΛΙΑ</t>
  </si>
  <si>
    <t>ΧΡΙΣΤΟΦΟΡΟΣ</t>
  </si>
  <si>
    <t>ΑΚ383964</t>
  </si>
  <si>
    <t>687,5</t>
  </si>
  <si>
    <t>1345,5</t>
  </si>
  <si>
    <t>ΚΑΡΤΣΑΦΛΕΚΗ</t>
  </si>
  <si>
    <t>ΜΙΧΑΛΙΑ</t>
  </si>
  <si>
    <t>ΑΙ842557</t>
  </si>
  <si>
    <t>1345,1</t>
  </si>
  <si>
    <t>ΝΤΖΕΜΟΥ</t>
  </si>
  <si>
    <t>ΛΑΜΠΡΙΝΗ</t>
  </si>
  <si>
    <t>ΒΑΙΑΣ</t>
  </si>
  <si>
    <t>ΑΚ510506</t>
  </si>
  <si>
    <t>ΣΙΟΥΤΗΣ</t>
  </si>
  <si>
    <t>Χ536342</t>
  </si>
  <si>
    <t>856,9</t>
  </si>
  <si>
    <t>1339,9</t>
  </si>
  <si>
    <t>ΚΟΥΚΗΣ</t>
  </si>
  <si>
    <t>ΑΗ955920</t>
  </si>
  <si>
    <t>713,9</t>
  </si>
  <si>
    <t>1331,9</t>
  </si>
  <si>
    <t>ΑΛΕΞΙΑΔΗΣ</t>
  </si>
  <si>
    <t>ΑΛΕΞΑΝΔΡΟΣ</t>
  </si>
  <si>
    <t>Χ846841</t>
  </si>
  <si>
    <t>ΣΠΙΓΓΟΣ</t>
  </si>
  <si>
    <t>ΓΕΡΑΣΙΜΟΣ</t>
  </si>
  <si>
    <t>Χ879098</t>
  </si>
  <si>
    <t>104-106</t>
  </si>
  <si>
    <t>ΛΕΡΗ</t>
  </si>
  <si>
    <t>ΙΦΙΓΕΝΕΙΑ</t>
  </si>
  <si>
    <t>ΑΙ496983</t>
  </si>
  <si>
    <t>ΚΕΦΑΛΙΔΟΥ</t>
  </si>
  <si>
    <t>ΑΝΔΡΟΝΙΚΗ</t>
  </si>
  <si>
    <t>ΑΗ658076</t>
  </si>
  <si>
    <t>674,3</t>
  </si>
  <si>
    <t>1322,3</t>
  </si>
  <si>
    <t>ΔΕΡΒΕΝΙΩΤΗΣ</t>
  </si>
  <si>
    <t>ΑΝΑΣΤΑΣΙΟΣ ΑΠΟΣΤΟΛΟΣ</t>
  </si>
  <si>
    <t>ΑΑ795713</t>
  </si>
  <si>
    <t>663,3</t>
  </si>
  <si>
    <t>1321,3</t>
  </si>
  <si>
    <t>ΚΑΒΟΥΡΙΔΟΥ</t>
  </si>
  <si>
    <t>ΑΗ791223</t>
  </si>
  <si>
    <t>1321,2</t>
  </si>
  <si>
    <t>ΣΤΡΑΤΗ</t>
  </si>
  <si>
    <t>ΑΚ361511</t>
  </si>
  <si>
    <t>760,1</t>
  </si>
  <si>
    <t>1320,1</t>
  </si>
  <si>
    <t>ΣΑΦΕΤΗΣ</t>
  </si>
  <si>
    <t>ΑΚ866243</t>
  </si>
  <si>
    <t>731,5</t>
  </si>
  <si>
    <t>1319,5</t>
  </si>
  <si>
    <t>ΚΑΛΟΜΟΙΡΗΣ</t>
  </si>
  <si>
    <t>ΑΖ236702</t>
  </si>
  <si>
    <t>ΣΕΒΔΑΛΗ</t>
  </si>
  <si>
    <t>Σ453030</t>
  </si>
  <si>
    <t>1314,3</t>
  </si>
  <si>
    <t>ΝΤΕΚΑ</t>
  </si>
  <si>
    <t>ΝΙΚΟΛΕΤΤΑ</t>
  </si>
  <si>
    <t>ΦΩΤΙΟΣ</t>
  </si>
  <si>
    <t>ΑΖ343723</t>
  </si>
  <si>
    <t>ΚΑΡΑΦΟΛΑ</t>
  </si>
  <si>
    <t>ΒΕΡΑ</t>
  </si>
  <si>
    <t>ΑΚ918657</t>
  </si>
  <si>
    <t>652,3</t>
  </si>
  <si>
    <t>1310,3</t>
  </si>
  <si>
    <t>ΚΑΤΣΙΑΟΥΝΟΥ</t>
  </si>
  <si>
    <t>Τ351184</t>
  </si>
  <si>
    <t>1309,6</t>
  </si>
  <si>
    <t>ΚΟΥΤΟΥΠΗΣ</t>
  </si>
  <si>
    <t>ΣΤΑΜΑΤΙΟΣ</t>
  </si>
  <si>
    <t>ΑΙ465444</t>
  </si>
  <si>
    <t>1306,6</t>
  </si>
  <si>
    <t>ΠΕΤΡΟΠΟΥΛΟΥ</t>
  </si>
  <si>
    <t>ΣΤΑΜΑΤΙΑ</t>
  </si>
  <si>
    <t>ΑΕ231732</t>
  </si>
  <si>
    <t>1301,4</t>
  </si>
  <si>
    <t>ΧΡΙΣΤΟΠΟΥΛΟΥ</t>
  </si>
  <si>
    <t>ΑΝΤΩΝΙΑ</t>
  </si>
  <si>
    <t>ΑΒ039115</t>
  </si>
  <si>
    <t>1301,1</t>
  </si>
  <si>
    <t>ΛΟΥΛΟΥΔΗ</t>
  </si>
  <si>
    <t>ΑΖ018724</t>
  </si>
  <si>
    <t>ΒΟΣΒΟΛΗ</t>
  </si>
  <si>
    <t>ΣΤΕΛΛΑ</t>
  </si>
  <si>
    <t>ΑΖ417354</t>
  </si>
  <si>
    <t>650,1</t>
  </si>
  <si>
    <t>1298,1</t>
  </si>
  <si>
    <t>ΜΠΟΤΣΩΝΗ</t>
  </si>
  <si>
    <t>ΑΘΗΝΑ</t>
  </si>
  <si>
    <t>ΑΚ131429</t>
  </si>
  <si>
    <t>1296,7</t>
  </si>
  <si>
    <t>ΘΩΜΑΙΔΗ</t>
  </si>
  <si>
    <t>ΑΚ477944</t>
  </si>
  <si>
    <t>ΤΣΟΓΚΑΣ</t>
  </si>
  <si>
    <t>ΑΠΟΣΤΟΛΟΣ</t>
  </si>
  <si>
    <t>ΑΕ515344</t>
  </si>
  <si>
    <t>1295,6</t>
  </si>
  <si>
    <t>ΧΑΤΖΗΚΩΝΣΤΑΝΤΙΝΟΥ</t>
  </si>
  <si>
    <t>Τ227934</t>
  </si>
  <si>
    <t>1292,3</t>
  </si>
  <si>
    <t>ΧΡΙΣΤΟΦΟΡΙΔΟΥ</t>
  </si>
  <si>
    <t>ΠΑΡΘΕΝΑ</t>
  </si>
  <si>
    <t>ΑΖ145915</t>
  </si>
  <si>
    <t>ΣΥΡΙΑΝΙΔΟΥ</t>
  </si>
  <si>
    <t>ΦΩΤΕΙΝΗ</t>
  </si>
  <si>
    <t>ΑΑ363419</t>
  </si>
  <si>
    <t>1289,6</t>
  </si>
  <si>
    <t>ΜΠΑΡΔΑΚΗΣ</t>
  </si>
  <si>
    <t>ΠΑΡΑΣΚΕΥΑΣ</t>
  </si>
  <si>
    <t>ΑΜ742035</t>
  </si>
  <si>
    <t>1287,9</t>
  </si>
  <si>
    <t>ΚΡΙΚΟΥ</t>
  </si>
  <si>
    <t>ΚΩΝΣΤΑΝΤΙΝΑ</t>
  </si>
  <si>
    <t>Χ720838</t>
  </si>
  <si>
    <t>1286,8</t>
  </si>
  <si>
    <t>ΖΑΜΠΑΡΑ</t>
  </si>
  <si>
    <t>ΑΒ040246</t>
  </si>
  <si>
    <t>823,9</t>
  </si>
  <si>
    <t>1283,9</t>
  </si>
  <si>
    <t>ΒΕΝΕΤΣΑΝΑΚΗ</t>
  </si>
  <si>
    <t>Σ156641</t>
  </si>
  <si>
    <t>1281,3</t>
  </si>
  <si>
    <t>ΠΑΠΑΘΑΝΑΣΙΟΥ</t>
  </si>
  <si>
    <t>ΑΕ559756</t>
  </si>
  <si>
    <t>662,2</t>
  </si>
  <si>
    <t>1280,2</t>
  </si>
  <si>
    <t>ΚΑΤΣΑΝΕΒΑ</t>
  </si>
  <si>
    <t>ΑΚ529187</t>
  </si>
  <si>
    <t>661,1</t>
  </si>
  <si>
    <t>1279,1</t>
  </si>
  <si>
    <t>ΚΟΥΤΣΙΚΟΥ</t>
  </si>
  <si>
    <t>ΣΕΒΑΣΤΗ</t>
  </si>
  <si>
    <t>ΑΒ421649</t>
  </si>
  <si>
    <t>1278,8</t>
  </si>
  <si>
    <t>ΔΡΟΣΟΣ</t>
  </si>
  <si>
    <t>Χ400547</t>
  </si>
  <si>
    <t>707,3</t>
  </si>
  <si>
    <t>1276,3</t>
  </si>
  <si>
    <t>ΚΟΤΙΤΣΑ</t>
  </si>
  <si>
    <t>ΓΕΩΡΓ</t>
  </si>
  <si>
    <t>ΜΑΝΟΥΣΟΣ</t>
  </si>
  <si>
    <t>ΑΙ550998</t>
  </si>
  <si>
    <t>657,8</t>
  </si>
  <si>
    <t>1275,8</t>
  </si>
  <si>
    <t>ΔΕΝΙΟΖΟΥ</t>
  </si>
  <si>
    <t>Ν145586</t>
  </si>
  <si>
    <t>ΝΙΑΝΙΟΥΡΗΣ</t>
  </si>
  <si>
    <t>ΤΗΛΕΜΑΧΟΣ</t>
  </si>
  <si>
    <t>ΧΡΙΣΤΟΔΟΥΛΟΣ</t>
  </si>
  <si>
    <t>ΑΒ855538</t>
  </si>
  <si>
    <t>ΚΑΛΤΣΑΚΑΣ</t>
  </si>
  <si>
    <t>ΑΜ130529</t>
  </si>
  <si>
    <t>1275,3</t>
  </si>
  <si>
    <t>ΓΚΙΚΑ</t>
  </si>
  <si>
    <t>Τ131735</t>
  </si>
  <si>
    <t>1274,7</t>
  </si>
  <si>
    <t>ΑΝΤΩΝΙΟΥ</t>
  </si>
  <si>
    <t>ΑΜ037109</t>
  </si>
  <si>
    <t>883,3</t>
  </si>
  <si>
    <t>1274,3</t>
  </si>
  <si>
    <t>ΤΖΙΩΡΑ</t>
  </si>
  <si>
    <t>Χ480961</t>
  </si>
  <si>
    <t>655,6</t>
  </si>
  <si>
    <t>1273,6</t>
  </si>
  <si>
    <t>ΑΛΕΞΙΟΥ</t>
  </si>
  <si>
    <t>ΠΗΝΕΛΟΠΗ</t>
  </si>
  <si>
    <t>Τ240948</t>
  </si>
  <si>
    <t>899,8</t>
  </si>
  <si>
    <t>1269,8</t>
  </si>
  <si>
    <t>ΙΩΑΝΝΙΔΗΣ</t>
  </si>
  <si>
    <t>ΓΑΒΡΙΗΛ</t>
  </si>
  <si>
    <t>ΑΒ360930</t>
  </si>
  <si>
    <t>1268,1</t>
  </si>
  <si>
    <t>ΛΥΤΡΑ</t>
  </si>
  <si>
    <t>Π436616</t>
  </si>
  <si>
    <t>639,1</t>
  </si>
  <si>
    <t>1257,1</t>
  </si>
  <si>
    <t>ΚΩΣΤΟΛΙΑΣ</t>
  </si>
  <si>
    <t>ΑΚ030822</t>
  </si>
  <si>
    <t>1250,1</t>
  </si>
  <si>
    <t>ΜΑΤΣΗ</t>
  </si>
  <si>
    <t>ΟΛΥΜΠΙΑ</t>
  </si>
  <si>
    <t>ΑΖ240090</t>
  </si>
  <si>
    <t>630,3</t>
  </si>
  <si>
    <t>1248,3</t>
  </si>
  <si>
    <t>ΤΣΑΡΟΥΧΑ</t>
  </si>
  <si>
    <t>ΜΑΛΑΜΑ</t>
  </si>
  <si>
    <t>Χ745542</t>
  </si>
  <si>
    <t>1246,1</t>
  </si>
  <si>
    <t>ΖΩΓΡΑΦΟΥ</t>
  </si>
  <si>
    <t>ΑΡΓΥΡΩ</t>
  </si>
  <si>
    <t>ΓΡΗΓΟΡΙΟΣ</t>
  </si>
  <si>
    <t>ΑΚ061318</t>
  </si>
  <si>
    <t>641,3</t>
  </si>
  <si>
    <t>1245,3</t>
  </si>
  <si>
    <t>ΧΡΙΣΤΟΦΗ</t>
  </si>
  <si>
    <t>ΑΙ185700</t>
  </si>
  <si>
    <t>646,8</t>
  </si>
  <si>
    <t>1243,8</t>
  </si>
  <si>
    <t>ΜΠΑΤΣΗΣ</t>
  </si>
  <si>
    <t>ΑΙ717664</t>
  </si>
  <si>
    <t>1239,5</t>
  </si>
  <si>
    <t>ΤΑΦΡΑΛΗ</t>
  </si>
  <si>
    <t>ΑΒ845352</t>
  </si>
  <si>
    <t>1229,6</t>
  </si>
  <si>
    <t>ΠΑΠΑΕΥΑΓΓΕΛΟΥ</t>
  </si>
  <si>
    <t>ΒΗΣΣΑΡΗΣ</t>
  </si>
  <si>
    <t>ΑΖ287864</t>
  </si>
  <si>
    <t>610,5</t>
  </si>
  <si>
    <t>1228,5</t>
  </si>
  <si>
    <t>ΡΟΜΠΟΓΙΑΝΝΑΚΗΣ</t>
  </si>
  <si>
    <t>ΑΒ182077</t>
  </si>
  <si>
    <t>ΣΑΜΑΡΑΣ</t>
  </si>
  <si>
    <t>ΣΩΚΡΑΤΗΣ</t>
  </si>
  <si>
    <t>ΑΙ663371</t>
  </si>
  <si>
    <t>602,8</t>
  </si>
  <si>
    <t>1220,8</t>
  </si>
  <si>
    <t>ΣΑΡΑΝΤΟΠΟΥΛΟΥ</t>
  </si>
  <si>
    <t>Π878738</t>
  </si>
  <si>
    <t>601,7</t>
  </si>
  <si>
    <t>1219,7</t>
  </si>
  <si>
    <t>ΚΟΝΙΑΡΗΣ</t>
  </si>
  <si>
    <t>ΑΙ739348</t>
  </si>
  <si>
    <t>1217,3</t>
  </si>
  <si>
    <t>ΠΑΣΠΑΛΙΑΡΗ</t>
  </si>
  <si>
    <t>ΑΚ587227</t>
  </si>
  <si>
    <t>ΙΑΚΩΒΙΔΗΣ</t>
  </si>
  <si>
    <t>ΙΟΡΔΑΝΗΣ</t>
  </si>
  <si>
    <t>Π940855</t>
  </si>
  <si>
    <t>ΕΥΑΓΓΕΛΟΥ</t>
  </si>
  <si>
    <t>ΑΓΓΕΛΙΚΗ-ΚΩΝΣΤΑΝΤΙΝΙΑ</t>
  </si>
  <si>
    <t>Φ123465</t>
  </si>
  <si>
    <t>1198,3</t>
  </si>
  <si>
    <t>ΜΠΕΛΙΤΣΑ</t>
  </si>
  <si>
    <t>Χ429422</t>
  </si>
  <si>
    <t>ΜΙΚΑΛΕΦ</t>
  </si>
  <si>
    <t>ΑK396078</t>
  </si>
  <si>
    <t>635,8</t>
  </si>
  <si>
    <t>1193,8</t>
  </si>
  <si>
    <t>102-103-101-105-106-104</t>
  </si>
  <si>
    <t>ΤΡΑΝΟΣ</t>
  </si>
  <si>
    <t>ΜΑΡΚΟΣ</t>
  </si>
  <si>
    <t>ΑΚ320484</t>
  </si>
  <si>
    <t>1191,1</t>
  </si>
  <si>
    <t>ΑΠΟΣΤΟΛΟΥ</t>
  </si>
  <si>
    <t>Λ799404</t>
  </si>
  <si>
    <t>ΓΙΑΡΙΣΚΑΝΗΣ</t>
  </si>
  <si>
    <t>ΑΑ923009</t>
  </si>
  <si>
    <t>675,4</t>
  </si>
  <si>
    <t>1186,4</t>
  </si>
  <si>
    <t>ΜΑΜΙΟΥ</t>
  </si>
  <si>
    <t>ΜΑΡΙΑ ΑΝΝΑ</t>
  </si>
  <si>
    <t>ΑΒ051064</t>
  </si>
  <si>
    <t>1183,6</t>
  </si>
  <si>
    <t>ΚΑΤΣΑΒΟΥ</t>
  </si>
  <si>
    <t>ΣΤΥΛΙΑΝΗ</t>
  </si>
  <si>
    <t>Χ406765</t>
  </si>
  <si>
    <t>745,8</t>
  </si>
  <si>
    <t>1182,8</t>
  </si>
  <si>
    <t>ΠΛΑΤΗ</t>
  </si>
  <si>
    <t>ΚΑΣΣΙΑΝΗ</t>
  </si>
  <si>
    <t>ΑΜ811204</t>
  </si>
  <si>
    <t>1182,6</t>
  </si>
  <si>
    <t>ΟΡΦΑΝΑΚΗΣ</t>
  </si>
  <si>
    <t>ΑΙ482719</t>
  </si>
  <si>
    <t>676,5</t>
  </si>
  <si>
    <t>1168,5</t>
  </si>
  <si>
    <t>ΚΛΙΑΦΑ</t>
  </si>
  <si>
    <t>ΣΤΕΦΑΝΟΣ</t>
  </si>
  <si>
    <t>Χ977570</t>
  </si>
  <si>
    <t>666,6</t>
  </si>
  <si>
    <t>1160,6</t>
  </si>
  <si>
    <t>ΣΤΑΜΑΤΑΤΟΥ</t>
  </si>
  <si>
    <t>ΑΖ707338</t>
  </si>
  <si>
    <t>1146,3</t>
  </si>
  <si>
    <t>ΓΙΑΚΑΣ</t>
  </si>
  <si>
    <t>Χ428983</t>
  </si>
  <si>
    <t>816,2</t>
  </si>
  <si>
    <t>1146,2</t>
  </si>
  <si>
    <t>ΓΙΑΝΝΟΥΛΗ</t>
  </si>
  <si>
    <t>ΑΕ186368</t>
  </si>
  <si>
    <t>1141,7</t>
  </si>
  <si>
    <t>ΑΠΟΣΤΟΛΟΠΟΥΛΟΥ</t>
  </si>
  <si>
    <t>ΑΜ483836</t>
  </si>
  <si>
    <t>1140,1</t>
  </si>
  <si>
    <t>ΙΩΑΝΝΟΥ</t>
  </si>
  <si>
    <t>ΑΒ090079</t>
  </si>
  <si>
    <t>810,7</t>
  </si>
  <si>
    <t>1133,7</t>
  </si>
  <si>
    <t>ΒΟΥΤΣΑ</t>
  </si>
  <si>
    <t>ΑΗ316252</t>
  </si>
  <si>
    <t>808,5</t>
  </si>
  <si>
    <t>1122,5</t>
  </si>
  <si>
    <t>ΜΑΡΚΟΓΙΑΝΝΑΚΗ</t>
  </si>
  <si>
    <t>ΑΝ460759</t>
  </si>
  <si>
    <t>1119,7</t>
  </si>
  <si>
    <t>ΞΥΝΟΣ</t>
  </si>
  <si>
    <t>ΑΖ778817</t>
  </si>
  <si>
    <t>746,9</t>
  </si>
  <si>
    <t>1116,9</t>
  </si>
  <si>
    <t>ΦΙΛΑΝΔΡΙΑΝΟΥ</t>
  </si>
  <si>
    <t>ΑΙ532951</t>
  </si>
  <si>
    <t>744,7</t>
  </si>
  <si>
    <t>1114,7</t>
  </si>
  <si>
    <t>ΣΑΝΤΗΣ</t>
  </si>
  <si>
    <t>ΝΙΚΟΛΑΟΣ ΜΑΤΘΑΙΟΣ</t>
  </si>
  <si>
    <t>ΑΕ777051</t>
  </si>
  <si>
    <t>1111,3</t>
  </si>
  <si>
    <t>ΣΑΚΚΑΣ</t>
  </si>
  <si>
    <t>ΑΒ235198</t>
  </si>
  <si>
    <t>839,3</t>
  </si>
  <si>
    <t>1109,3</t>
  </si>
  <si>
    <t>ΣΤΑΥΡΟΠΟΥΛΟΥ</t>
  </si>
  <si>
    <t>ΔΑΦΝΗ</t>
  </si>
  <si>
    <t>ΦΑΙΔΩΝ</t>
  </si>
  <si>
    <t>Χ257472</t>
  </si>
  <si>
    <t>838,2</t>
  </si>
  <si>
    <t>1108,2</t>
  </si>
  <si>
    <t>ΠΑΡΑΣΚΕΥΗ</t>
  </si>
  <si>
    <t>Χ262896</t>
  </si>
  <si>
    <t>742,5</t>
  </si>
  <si>
    <t>1106,5</t>
  </si>
  <si>
    <t>ΔΗΜΟΥ</t>
  </si>
  <si>
    <t>ΑΜ847313</t>
  </si>
  <si>
    <t>722,7</t>
  </si>
  <si>
    <t>1104,7</t>
  </si>
  <si>
    <t>ΔΡΑΚΩΝΑΚΗ</t>
  </si>
  <si>
    <t>ΕΜΜΑΝΟΥΕΛΑ</t>
  </si>
  <si>
    <t>ΑΒ964547</t>
  </si>
  <si>
    <t>1093,9</t>
  </si>
  <si>
    <t>ΧΑΤΖΗΚΥΡΙΑΚΟΥ</t>
  </si>
  <si>
    <t>ΠΑΣΧΑΛΙΝΑ</t>
  </si>
  <si>
    <t>ΑΑ225399</t>
  </si>
  <si>
    <t>679,8</t>
  </si>
  <si>
    <t>1092,8</t>
  </si>
  <si>
    <t>ΚΕΤΕΛΝΗ</t>
  </si>
  <si>
    <t>ΑΗ925203</t>
  </si>
  <si>
    <t>1090,9</t>
  </si>
  <si>
    <t>ΚΟΡΜΑΖΟΥ</t>
  </si>
  <si>
    <t>ΜΑΡΙΑ ΑΓΓΕΛΑ</t>
  </si>
  <si>
    <t>Ρ620952</t>
  </si>
  <si>
    <t>595,1</t>
  </si>
  <si>
    <t>1080,1</t>
  </si>
  <si>
    <t>ΚΑΡΙΚΑΣ</t>
  </si>
  <si>
    <t>ΑΑ239577</t>
  </si>
  <si>
    <t>1074,8</t>
  </si>
  <si>
    <t>ΜΟΡΤΑΚΗ</t>
  </si>
  <si>
    <t>ΑΙ410519</t>
  </si>
  <si>
    <t>1072,5</t>
  </si>
  <si>
    <t>ΑΝΔΡΟΝΗΣ</t>
  </si>
  <si>
    <t>ΑΒ051388</t>
  </si>
  <si>
    <t>1071,1</t>
  </si>
  <si>
    <t>ΤΣΑΤΣΙΟΥ</t>
  </si>
  <si>
    <t>ΚΥΡΙΑΚΗ</t>
  </si>
  <si>
    <t>Χ460535</t>
  </si>
  <si>
    <t>1070,8</t>
  </si>
  <si>
    <t>ΣΕΛΕΜΙΔΟΥ</t>
  </si>
  <si>
    <t>ΑΑ264038</t>
  </si>
  <si>
    <t>1069,2</t>
  </si>
  <si>
    <t>ΜΠΟΥΛΟΥΜΠΑΣΗΣ</t>
  </si>
  <si>
    <t>ΑΒ383403</t>
  </si>
  <si>
    <t>1065,6</t>
  </si>
  <si>
    <t>ΧΑΡΙΤΟΣ</t>
  </si>
  <si>
    <t>Χ768793</t>
  </si>
  <si>
    <t>1063,6</t>
  </si>
  <si>
    <t>ΑΛΕΠΟΥ</t>
  </si>
  <si>
    <t>ΔΑΜΙΑΝΟΣ</t>
  </si>
  <si>
    <t>ΑΕ705321</t>
  </si>
  <si>
    <t>793,1</t>
  </si>
  <si>
    <t>1063,1</t>
  </si>
  <si>
    <t>ΚΑΚΛΑΜΑΝΗ</t>
  </si>
  <si>
    <t>ΑΒ229442</t>
  </si>
  <si>
    <t>ΚΑΛΑΙΤΖΗΣ</t>
  </si>
  <si>
    <t>ΑΔΑΜ</t>
  </si>
  <si>
    <t>ΑΝ200265</t>
  </si>
  <si>
    <t>762,3</t>
  </si>
  <si>
    <t>1062,3</t>
  </si>
  <si>
    <t>ΚΟΛΠΑΚΙΔΟΥ</t>
  </si>
  <si>
    <t>ΣΑΒΒΑΣ</t>
  </si>
  <si>
    <t>Χ174822</t>
  </si>
  <si>
    <t>1061,6</t>
  </si>
  <si>
    <t>ΡΟΙΔΗΣ</t>
  </si>
  <si>
    <t>Σ455221</t>
  </si>
  <si>
    <t>1059,8</t>
  </si>
  <si>
    <t>ΧΡΟΝΟΠΟΥΛΟΣ</t>
  </si>
  <si>
    <t>ΑΑ078144</t>
  </si>
  <si>
    <t>1056,8</t>
  </si>
  <si>
    <t>ΠΑΠΑΔΗΜΗΤΡΙΟΥ</t>
  </si>
  <si>
    <t>Χ379133</t>
  </si>
  <si>
    <t>1052,1</t>
  </si>
  <si>
    <t>ΒΑΣΙΛΕΙΑΔΟΥ</t>
  </si>
  <si>
    <t>ΑΕ669099</t>
  </si>
  <si>
    <t>898,7</t>
  </si>
  <si>
    <t>1045,7</t>
  </si>
  <si>
    <t>ΚΡΙΚΙΓΙΑΝΝΗ</t>
  </si>
  <si>
    <t>ΑΓΝΗ</t>
  </si>
  <si>
    <t>ΑΒ826005</t>
  </si>
  <si>
    <t>773,3</t>
  </si>
  <si>
    <t>1043,3</t>
  </si>
  <si>
    <t>ΧΑΡΑΤΣΙΔΗ</t>
  </si>
  <si>
    <t>ΑΗ511657</t>
  </si>
  <si>
    <t>916,3</t>
  </si>
  <si>
    <t>1036,3</t>
  </si>
  <si>
    <t>ΑΝΤΩΝΑΡΑΣ</t>
  </si>
  <si>
    <t>ΠΑΡΑΣΧΟΣ</t>
  </si>
  <si>
    <t>ΑΚ327580</t>
  </si>
  <si>
    <t>733,7</t>
  </si>
  <si>
    <t>1029,7</t>
  </si>
  <si>
    <t>ΓΙΟΛΔΑΣΗ</t>
  </si>
  <si>
    <t>ΑΙ496971</t>
  </si>
  <si>
    <t>1026,3</t>
  </si>
  <si>
    <t>ΑΜ230804</t>
  </si>
  <si>
    <t>1023,8</t>
  </si>
  <si>
    <t>Πνευματικού</t>
  </si>
  <si>
    <t>Αναστασία</t>
  </si>
  <si>
    <t>ΑΖ 225505</t>
  </si>
  <si>
    <t>855,8</t>
  </si>
  <si>
    <t>1017,8</t>
  </si>
  <si>
    <t>ΠΙΛΑΤΟΥ</t>
  </si>
  <si>
    <t>ΑΧΙΛΛΕΥΣ</t>
  </si>
  <si>
    <t>ΑΕ802217</t>
  </si>
  <si>
    <t>785,4</t>
  </si>
  <si>
    <t>1015,4</t>
  </si>
  <si>
    <t>ΚΑΡΑΚΕΚΕΣ</t>
  </si>
  <si>
    <t>ΑΡΙΣΤΕΙΔΗΣ</t>
  </si>
  <si>
    <t>ΑΒ317759</t>
  </si>
  <si>
    <t>743,6</t>
  </si>
  <si>
    <t>1013,6</t>
  </si>
  <si>
    <t>Καρατάσσου</t>
  </si>
  <si>
    <t>Ελένη</t>
  </si>
  <si>
    <t>Αιμίλιος</t>
  </si>
  <si>
    <t>ΑΖ678645</t>
  </si>
  <si>
    <t>860,2</t>
  </si>
  <si>
    <t>1002,2</t>
  </si>
  <si>
    <t>ΜΠΡΑΧΟΥ</t>
  </si>
  <si>
    <t>ΑΙ308188</t>
  </si>
  <si>
    <t>931,7</t>
  </si>
  <si>
    <t>1001,7</t>
  </si>
  <si>
    <t>ΠΑΠΑΤΣΙΜΠΑΣ</t>
  </si>
  <si>
    <t>ΑΒ815677</t>
  </si>
  <si>
    <t>ΟΙΚΟΝΟΜΙΔΗ</t>
  </si>
  <si>
    <t>ΡΗΓΟΠΟΥΛΑ</t>
  </si>
  <si>
    <t>ΑΒ179520</t>
  </si>
  <si>
    <t>ΤΕΤΟΥ</t>
  </si>
  <si>
    <t>ΑΕ360024</t>
  </si>
  <si>
    <t>896,5</t>
  </si>
  <si>
    <t>996,5</t>
  </si>
  <si>
    <t>ΑΒ964546</t>
  </si>
  <si>
    <t>ΣΑΧΙΝΙΔΟΥ</t>
  </si>
  <si>
    <t>ΑΒ874094</t>
  </si>
  <si>
    <t>994,3</t>
  </si>
  <si>
    <t>ΚΑΒΟΥΡΗΣ</t>
  </si>
  <si>
    <t>Χ423180</t>
  </si>
  <si>
    <t>991,6</t>
  </si>
  <si>
    <t>ΑΝΤΩΝΟΠΟΥΛΟΥ</t>
  </si>
  <si>
    <t>ΑΜ596786</t>
  </si>
  <si>
    <t>690,8</t>
  </si>
  <si>
    <t>990,8</t>
  </si>
  <si>
    <t>ΜΠΕΚΙΡΑΚΗ</t>
  </si>
  <si>
    <t>ΜΑΙΡΗ</t>
  </si>
  <si>
    <t>ΑΙ777801</t>
  </si>
  <si>
    <t>920,7</t>
  </si>
  <si>
    <t>990,7</t>
  </si>
  <si>
    <t>ΚΟΝΤΟΓΙΑΝΝΗΣ</t>
  </si>
  <si>
    <t>ΑΑ428620</t>
  </si>
  <si>
    <t>695,2</t>
  </si>
  <si>
    <t>990,2</t>
  </si>
  <si>
    <t>ΔΙΑΜΑΝΤΗ</t>
  </si>
  <si>
    <t>ΧΡΥΣΑΝΘΗ</t>
  </si>
  <si>
    <t>ΦΙΛΙΠΠΟΣ</t>
  </si>
  <si>
    <t>ΑΗ332361</t>
  </si>
  <si>
    <t>987,6</t>
  </si>
  <si>
    <t>ΓΚΙΟΥΝΤΙΤΣΕ</t>
  </si>
  <si>
    <t>ΑΣΤΡΑΔΕΝΗ</t>
  </si>
  <si>
    <t>ΣΑΛΒΑΤΟΡΕ</t>
  </si>
  <si>
    <t>ΑΕ958985</t>
  </si>
  <si>
    <t>986,3</t>
  </si>
  <si>
    <t>ΠΑΠΑΝΙΚΟΛΑΟΥ</t>
  </si>
  <si>
    <t>ΑΒ816095</t>
  </si>
  <si>
    <t>979,3</t>
  </si>
  <si>
    <t>ΤΡΑΣΙΑ</t>
  </si>
  <si>
    <t>ΑΗ692226</t>
  </si>
  <si>
    <t>ΑΝΑΓΝΩΣΤΟΠΟΥΛΟΥ</t>
  </si>
  <si>
    <t>ΣΤΑΜΑΤΑ</t>
  </si>
  <si>
    <t>ΕΥΓΕΝΙΟΣ</t>
  </si>
  <si>
    <t>ΑΑ886022</t>
  </si>
  <si>
    <t>AΘΑΝΑΣΙΟΣ</t>
  </si>
  <si>
    <t>ΑΑ483278</t>
  </si>
  <si>
    <t>700,7</t>
  </si>
  <si>
    <t>970,7</t>
  </si>
  <si>
    <t>ΚΩΦΑ</t>
  </si>
  <si>
    <t>ΑΗ315968</t>
  </si>
  <si>
    <t>940,5</t>
  </si>
  <si>
    <t>970,5</t>
  </si>
  <si>
    <t>ΠΑΠΑΔΟΠΟΥΛΟΥ</t>
  </si>
  <si>
    <t>ΑΗ652784</t>
  </si>
  <si>
    <t>717,2</t>
  </si>
  <si>
    <t>967,2</t>
  </si>
  <si>
    <t>ΣΤΡΟΥΜΠΟΥΛΗ</t>
  </si>
  <si>
    <t>ΓΙΩΡΓΟΣ</t>
  </si>
  <si>
    <t>ΑΒ495690</t>
  </si>
  <si>
    <t>959,8</t>
  </si>
  <si>
    <t>ΦΥΤΙΛΗ</t>
  </si>
  <si>
    <t>ΘΩΜΑΗ</t>
  </si>
  <si>
    <t>ΑΖ669688</t>
  </si>
  <si>
    <t>888,8</t>
  </si>
  <si>
    <t>958,8</t>
  </si>
  <si>
    <t>ΑΧΙΝΑ</t>
  </si>
  <si>
    <t>ΕΛΕΥΘΕΡΙΑ</t>
  </si>
  <si>
    <t>ΑΙ446843</t>
  </si>
  <si>
    <t>908,6</t>
  </si>
  <si>
    <t>958,6</t>
  </si>
  <si>
    <t>ΜΠΑΜΠΟΥΡΗ</t>
  </si>
  <si>
    <t>ΑΚ700897</t>
  </si>
  <si>
    <t>952,9</t>
  </si>
  <si>
    <t>ΜΠΟΥΡΙΤΗ</t>
  </si>
  <si>
    <t>Χ615275</t>
  </si>
  <si>
    <t>699,6</t>
  </si>
  <si>
    <t>951,6</t>
  </si>
  <si>
    <t>ΗΛΙΟΠΟΥΛΟΥ</t>
  </si>
  <si>
    <t>ΑΖ265611</t>
  </si>
  <si>
    <t>940,1</t>
  </si>
  <si>
    <t>ΠΑΖΑΡΑ</t>
  </si>
  <si>
    <t>Χ224766</t>
  </si>
  <si>
    <t>619,3</t>
  </si>
  <si>
    <t>934,3</t>
  </si>
  <si>
    <t>ΓΙΑΤΣΟΥ</t>
  </si>
  <si>
    <t>ΑΝΤΙΓΟΝΗ</t>
  </si>
  <si>
    <t>Σ931684</t>
  </si>
  <si>
    <t>934,2</t>
  </si>
  <si>
    <t>ΤΡΙΓΩΝΗΣ</t>
  </si>
  <si>
    <t>ΑΙ976637</t>
  </si>
  <si>
    <t>ΡΟΚΚΑΣ</t>
  </si>
  <si>
    <t>ΑΚ951461</t>
  </si>
  <si>
    <t>930,7</t>
  </si>
  <si>
    <t>ΜΠΑΛΑΦΟΥΤΗΣ</t>
  </si>
  <si>
    <t>Χ000271</t>
  </si>
  <si>
    <t>ΨΥΧΟΓΙΟΥ</t>
  </si>
  <si>
    <t>ΑΖ228383</t>
  </si>
  <si>
    <t>815,1</t>
  </si>
  <si>
    <t>930,1</t>
  </si>
  <si>
    <t>ΜΠΟΥΡΝΤΑΣ</t>
  </si>
  <si>
    <t>ΑΒ528103</t>
  </si>
  <si>
    <t>926,5</t>
  </si>
  <si>
    <t>ΣΟΥΦΗ</t>
  </si>
  <si>
    <t>ΤΑΤΙΑΝΗ</t>
  </si>
  <si>
    <t>ΠΑΣΧΑΛΗΣ</t>
  </si>
  <si>
    <t>ΑΖ251078</t>
  </si>
  <si>
    <t>925,6</t>
  </si>
  <si>
    <t>ΑΛΕΞΑΝΔΡΟΠΟΥΛΟΣ</t>
  </si>
  <si>
    <t>ΑΒ209443</t>
  </si>
  <si>
    <t>925,1</t>
  </si>
  <si>
    <t>ΑΕ152135</t>
  </si>
  <si>
    <t>873,4</t>
  </si>
  <si>
    <t>924,4</t>
  </si>
  <si>
    <t>ΠΟΜΑΚΗ-ΠΟΜΑΚΙΔΟΥ</t>
  </si>
  <si>
    <t>ΑΗ616563</t>
  </si>
  <si>
    <t>923,4</t>
  </si>
  <si>
    <t xml:space="preserve">ΤΣΙΑΜΗΣ </t>
  </si>
  <si>
    <t>ΑΒ436925</t>
  </si>
  <si>
    <t>850,3</t>
  </si>
  <si>
    <t>920,3</t>
  </si>
  <si>
    <t>ΝΤΟΥΡΟΣ</t>
  </si>
  <si>
    <t>ΑΚ165193</t>
  </si>
  <si>
    <t>712,8</t>
  </si>
  <si>
    <t>917,8</t>
  </si>
  <si>
    <t>ΑΛΑΜΠΑΝΟΣ</t>
  </si>
  <si>
    <t>ΑΙ512599</t>
  </si>
  <si>
    <t>ΨΗΡΟΓΙΑΝΝΗ</t>
  </si>
  <si>
    <t>ΑΙ615028</t>
  </si>
  <si>
    <t>643,5</t>
  </si>
  <si>
    <t>913,5</t>
  </si>
  <si>
    <t>ΣΦΕΤΟΥΔΗΣ</t>
  </si>
  <si>
    <t>ΣΤΕΡΓΙΟΣ</t>
  </si>
  <si>
    <t>Χ051115</t>
  </si>
  <si>
    <t>911,6</t>
  </si>
  <si>
    <t>ΤΕΡΖΑΚΗ</t>
  </si>
  <si>
    <t>ΑΙ441935</t>
  </si>
  <si>
    <t>909,3</t>
  </si>
  <si>
    <t>ΣΚΕΝΔΕΡΙΔΗΣ</t>
  </si>
  <si>
    <t>Χ248105</t>
  </si>
  <si>
    <t>904,8</t>
  </si>
  <si>
    <t>ΤΖΙΜΠΙΤΖΙΔΟΥ</t>
  </si>
  <si>
    <t>ΑΖ379942</t>
  </si>
  <si>
    <t>832,7</t>
  </si>
  <si>
    <t>902,7</t>
  </si>
  <si>
    <t>ΚΡΙΑΡΑΣ</t>
  </si>
  <si>
    <t>ΑΜ026088</t>
  </si>
  <si>
    <t>891,7</t>
  </si>
  <si>
    <t>ΑΒ394073</t>
  </si>
  <si>
    <t>878,5</t>
  </si>
  <si>
    <t>ΤΣΙΜΑΣ</t>
  </si>
  <si>
    <t>ΑΜ784879</t>
  </si>
  <si>
    <t>877,4</t>
  </si>
  <si>
    <t>ΒΑΤΣΙΟΥ</t>
  </si>
  <si>
    <t>ΑΖ220364</t>
  </si>
  <si>
    <t>876,3</t>
  </si>
  <si>
    <t>ΣΧΙΖΑ</t>
  </si>
  <si>
    <t>ΑΙ139821</t>
  </si>
  <si>
    <t>871,5</t>
  </si>
  <si>
    <t>ΝΙΚΟΛΕΝΤΖΟΣ</t>
  </si>
  <si>
    <t>ΣΕΡΑΦΕΙΜ</t>
  </si>
  <si>
    <t>ΑΝΘΙΜΟΣ</t>
  </si>
  <si>
    <t>Χ829894</t>
  </si>
  <si>
    <t>870,2</t>
  </si>
  <si>
    <t>ΣΤΑΓΑΚΗ</t>
  </si>
  <si>
    <t>ΑΕ469829</t>
  </si>
  <si>
    <t>869,1</t>
  </si>
  <si>
    <t>ΓΑΛΑΝΗ</t>
  </si>
  <si>
    <t>Π840499</t>
  </si>
  <si>
    <t>868,8</t>
  </si>
  <si>
    <t>ΤΣΩΝΗΣ</t>
  </si>
  <si>
    <t>ΑΜ507568</t>
  </si>
  <si>
    <t>866,9</t>
  </si>
  <si>
    <t>ΧΩΡΙΝΟΠΟΥΛΟΣ</t>
  </si>
  <si>
    <t>ΘΕΟΔΟΣΙΟΣ</t>
  </si>
  <si>
    <t>ΑΚ866419</t>
  </si>
  <si>
    <t>866,3</t>
  </si>
  <si>
    <t>ΒΡΥΩΝΑΚΗ</t>
  </si>
  <si>
    <t>Π996765</t>
  </si>
  <si>
    <t>865,9</t>
  </si>
  <si>
    <t>ΜΠΟΥΛΙΟΣ</t>
  </si>
  <si>
    <t>ΑΖ986108</t>
  </si>
  <si>
    <t>865,3</t>
  </si>
  <si>
    <t>ΜΑΡΛΑ</t>
  </si>
  <si>
    <t>ΑΗ669547</t>
  </si>
  <si>
    <t>ΑΝΤΩΝΟΠΟΥΛΟΣ</t>
  </si>
  <si>
    <t>ΑΑ004806</t>
  </si>
  <si>
    <t>862,5</t>
  </si>
  <si>
    <t>ΠΑΝΤΑΖΗ</t>
  </si>
  <si>
    <t>ΑΝ289590</t>
  </si>
  <si>
    <t>698,5</t>
  </si>
  <si>
    <t>861,5</t>
  </si>
  <si>
    <t>ΤΡΙΑΝΤΑΦΥΛΛΟΣ</t>
  </si>
  <si>
    <t>ΑΖ804259</t>
  </si>
  <si>
    <t>857,3</t>
  </si>
  <si>
    <t>ΤΟΜΑΡΑ</t>
  </si>
  <si>
    <t>ΑΒ195560</t>
  </si>
  <si>
    <t>685,3</t>
  </si>
  <si>
    <t>855,3</t>
  </si>
  <si>
    <t>ΠΑΝΑΓΙΩΤΙΔΗΣ</t>
  </si>
  <si>
    <t>ΚΟΣΜΑΣ</t>
  </si>
  <si>
    <t>ΑΗ825495</t>
  </si>
  <si>
    <t>854,7</t>
  </si>
  <si>
    <t>ΚΟΝΤΟΣ</t>
  </si>
  <si>
    <t>ΑΗ580715</t>
  </si>
  <si>
    <t>852,6</t>
  </si>
  <si>
    <t>ΘΕΟΧΑΡΗ</t>
  </si>
  <si>
    <t>Ρ390914</t>
  </si>
  <si>
    <t>852,1</t>
  </si>
  <si>
    <t>ΘΕΟΧΑΡΑΚΗ</t>
  </si>
  <si>
    <t>Χ436901</t>
  </si>
  <si>
    <t>848,8</t>
  </si>
  <si>
    <t>ΣΑΚΑΡΙΚΟΥ</t>
  </si>
  <si>
    <t>ΑΖ785526</t>
  </si>
  <si>
    <t>840,1</t>
  </si>
  <si>
    <t>ΜΠΟΥΡΝΑΖΟΥ</t>
  </si>
  <si>
    <t>ΑΚ814313</t>
  </si>
  <si>
    <t>839,6</t>
  </si>
  <si>
    <t>ΠΑΝΤΙΔΟΥ</t>
  </si>
  <si>
    <t>ΒΑΙΑ</t>
  </si>
  <si>
    <t>Χ433106</t>
  </si>
  <si>
    <t>837,6</t>
  </si>
  <si>
    <t>ΑΒΔΕΛΙΩΔΗΣ</t>
  </si>
  <si>
    <t>ΑΝ436210</t>
  </si>
  <si>
    <t>783,2</t>
  </si>
  <si>
    <t>833,2</t>
  </si>
  <si>
    <t>ΒΕΛΗΒΑΣΑΚΗ</t>
  </si>
  <si>
    <t>ΑΒ183479</t>
  </si>
  <si>
    <t>833,1</t>
  </si>
  <si>
    <t>106-104</t>
  </si>
  <si>
    <t>Μαρίγκος</t>
  </si>
  <si>
    <t>Χρυσοβαλάντης</t>
  </si>
  <si>
    <t>Δημήτριος</t>
  </si>
  <si>
    <t>ΑΕ859830</t>
  </si>
  <si>
    <t>832,3</t>
  </si>
  <si>
    <t>ΜΟΥΛΑ</t>
  </si>
  <si>
    <t>ΑΕ244985</t>
  </si>
  <si>
    <t>827,9</t>
  </si>
  <si>
    <t>ΜΠΕΘΑΝΗ</t>
  </si>
  <si>
    <t>ΒΑΣΙΛΙΚΗ ΑΝΑΣΤΑΣΙΑ</t>
  </si>
  <si>
    <t>ΕΥΡΙΠΙΔΗΣ</t>
  </si>
  <si>
    <t>ΑΕ540356</t>
  </si>
  <si>
    <t>825,4</t>
  </si>
  <si>
    <t>ΓΕΩΡΓΟΥΛΙΑ</t>
  </si>
  <si>
    <t>ΑΗ192991</t>
  </si>
  <si>
    <t>598,4</t>
  </si>
  <si>
    <t>824,4</t>
  </si>
  <si>
    <t>ΣΠΑΝΟΥ</t>
  </si>
  <si>
    <t>ΑΕ231553</t>
  </si>
  <si>
    <t>820,2</t>
  </si>
  <si>
    <t>ΚΡΗΤΙΚΟΣ</t>
  </si>
  <si>
    <t>ΑΕ523798</t>
  </si>
  <si>
    <t>815,7</t>
  </si>
  <si>
    <t>ΠΑΠΑΧΡΗΣΤΟΥ</t>
  </si>
  <si>
    <t>ΣΤΕΡΓΙΑΝΗ</t>
  </si>
  <si>
    <t>Χ880468</t>
  </si>
  <si>
    <t>811,9</t>
  </si>
  <si>
    <t>ΜΙΧΟΥ</t>
  </si>
  <si>
    <t>ΞΕΝΟΦΩΝ</t>
  </si>
  <si>
    <t>ΑΗ288181</t>
  </si>
  <si>
    <t>811,4</t>
  </si>
  <si>
    <t>ΡΑΧΟΥ</t>
  </si>
  <si>
    <t>ΕΥΑΝΘΙΑ</t>
  </si>
  <si>
    <t>ΑΧΙΛΛΕΑΣ</t>
  </si>
  <si>
    <t>ΑΜ385443</t>
  </si>
  <si>
    <t>810,3</t>
  </si>
  <si>
    <t>ΦΡΑΓΚΙΟΥΔΑΚΗ</t>
  </si>
  <si>
    <t>Π160182</t>
  </si>
  <si>
    <t>808,8</t>
  </si>
  <si>
    <t>ΚΟΥΤΡΟΥΜΠΕΛΗ</t>
  </si>
  <si>
    <t>ΑΝ097467</t>
  </si>
  <si>
    <t>ΚΑΙΔΑΤΖΗ</t>
  </si>
  <si>
    <t>ΑΖ832769</t>
  </si>
  <si>
    <t>794,9</t>
  </si>
  <si>
    <t>ΚΑΛΦΑ</t>
  </si>
  <si>
    <t>ΑΚ233045</t>
  </si>
  <si>
    <t>792,7</t>
  </si>
  <si>
    <t>ΜΟΥΧΤΗ</t>
  </si>
  <si>
    <t>ΑΚ315324</t>
  </si>
  <si>
    <t>790,5</t>
  </si>
  <si>
    <t>ΤΡΙΜΠΟΝΙΑΣ</t>
  </si>
  <si>
    <t>ΑΗ233507</t>
  </si>
  <si>
    <t>697,4</t>
  </si>
  <si>
    <t>790,4</t>
  </si>
  <si>
    <t>ΓΕΩΡΓΙΟΠΟΥΛΟΥ</t>
  </si>
  <si>
    <t>ΑΗ215195</t>
  </si>
  <si>
    <t>788,3</t>
  </si>
  <si>
    <t>ΝΕΡΑΝΤΖΗ</t>
  </si>
  <si>
    <t>ΑΗ574187</t>
  </si>
  <si>
    <t>787,1</t>
  </si>
  <si>
    <t>ΧΑΡΙΣΗΣ</t>
  </si>
  <si>
    <t>ΑΕ365978</t>
  </si>
  <si>
    <t>786,8</t>
  </si>
  <si>
    <t>ΚΑΡΑΠΑΝΟΥ</t>
  </si>
  <si>
    <t>ΑΒ579954</t>
  </si>
  <si>
    <t>ΑΘΑΝΑΣΟΠΟΥΛΟΥ</t>
  </si>
  <si>
    <t>ΑΖ216015</t>
  </si>
  <si>
    <t>784,9</t>
  </si>
  <si>
    <t>ΜΠΑΛΑΜΠΑΝΗΣ</t>
  </si>
  <si>
    <t>Χ776039</t>
  </si>
  <si>
    <t>783,8</t>
  </si>
  <si>
    <t>ΑΠΟΣΤΟΛΟΠΟΥΛΟΣ</t>
  </si>
  <si>
    <t>ΑΚ134963</t>
  </si>
  <si>
    <t>783,3</t>
  </si>
  <si>
    <t>ΠΟΛΙΤΗ</t>
  </si>
  <si>
    <t>ΣΟΦΙΑ ΜΑΡΙΝΑ</t>
  </si>
  <si>
    <t>ΑΑ031312</t>
  </si>
  <si>
    <t>781,4</t>
  </si>
  <si>
    <t>ΚΑΤΣΑΡΟΥ</t>
  </si>
  <si>
    <t>ΑΗ867846</t>
  </si>
  <si>
    <t>706,2</t>
  </si>
  <si>
    <t>776,2</t>
  </si>
  <si>
    <t>Ντουλος</t>
  </si>
  <si>
    <t>Παντελής Κων/νος</t>
  </si>
  <si>
    <t>ΑΒ651830</t>
  </si>
  <si>
    <t>ΧΑΤΖΗΛΙΑΔΟΥ</t>
  </si>
  <si>
    <t>ΕΥΣΤΑΘΙΟ</t>
  </si>
  <si>
    <t>Χ513981</t>
  </si>
  <si>
    <t>766,3</t>
  </si>
  <si>
    <t>ΝΑΣΤΟΣ</t>
  </si>
  <si>
    <t>ΑΒ466247</t>
  </si>
  <si>
    <t>764,1</t>
  </si>
  <si>
    <t>ΜΠΕΝΙΣΗ</t>
  </si>
  <si>
    <t>ΑΑ349291</t>
  </si>
  <si>
    <t>763,7</t>
  </si>
  <si>
    <t>ΜΠΓΙΑΛΑ</t>
  </si>
  <si>
    <t>ΑΕ822319</t>
  </si>
  <si>
    <t>762,9</t>
  </si>
  <si>
    <t>ΤΡΙΑΝΤΑΦΥΛΛΟΥ</t>
  </si>
  <si>
    <t>Χ985139</t>
  </si>
  <si>
    <t>760,4</t>
  </si>
  <si>
    <t>ΧΑΣΑΠΑΚΗ</t>
  </si>
  <si>
    <t>ΜΑΡΘΑ</t>
  </si>
  <si>
    <t>ΑΖ571342</t>
  </si>
  <si>
    <t>757,1</t>
  </si>
  <si>
    <t>ΓΚΟΛΦΙΝΟΠΟΥΛΟΥ</t>
  </si>
  <si>
    <t>ΑΙ649689</t>
  </si>
  <si>
    <t>755,4</t>
  </si>
  <si>
    <t>ΜΟΥΣΤΑΚΙΔΟΥ</t>
  </si>
  <si>
    <t>ΑΒ908862</t>
  </si>
  <si>
    <t>746,6</t>
  </si>
  <si>
    <t>ΓΚΙΩΡΓΚΗ</t>
  </si>
  <si>
    <t xml:space="preserve">ΚΩΝΣΤΑΝΤΙΝΟΣ  </t>
  </si>
  <si>
    <t>ΑΒ158687</t>
  </si>
  <si>
    <t>743,1</t>
  </si>
  <si>
    <t>ΒΑΣΑΔΗ</t>
  </si>
  <si>
    <t>ΑΜ396098</t>
  </si>
  <si>
    <t>742,8</t>
  </si>
  <si>
    <t>ΚΕΡΑΜΙΔΑ</t>
  </si>
  <si>
    <t>ΑΑ392888</t>
  </si>
  <si>
    <t>ΣΑΠΡΙΚΗ</t>
  </si>
  <si>
    <t>ΑΗ245264</t>
  </si>
  <si>
    <t>736,6</t>
  </si>
  <si>
    <t>ΚΑΡΦΗ</t>
  </si>
  <si>
    <t>ΑΛΕΞΙΑ</t>
  </si>
  <si>
    <t>ΑΚ587330</t>
  </si>
  <si>
    <t>736,2</t>
  </si>
  <si>
    <t>ΑΖ905356</t>
  </si>
  <si>
    <t>664,4</t>
  </si>
  <si>
    <t>734,4</t>
  </si>
  <si>
    <t>ΖΩΗΣ</t>
  </si>
  <si>
    <t>ΑΒ090023</t>
  </si>
  <si>
    <t>733,8</t>
  </si>
  <si>
    <t>ΖΟΥΡΜΠΑΣ</t>
  </si>
  <si>
    <t>ΝΕΣΤΩΡ</t>
  </si>
  <si>
    <t>ΑΒ103223</t>
  </si>
  <si>
    <t>733,3</t>
  </si>
  <si>
    <t>ΓΚΟΥΡΜΠΑΤΣΗ</t>
  </si>
  <si>
    <t>Χ864739</t>
  </si>
  <si>
    <t>733,1</t>
  </si>
  <si>
    <t>ΝΙΚΟΛΑΟΥ</t>
  </si>
  <si>
    <t>ΑΖ786885</t>
  </si>
  <si>
    <t>631,4</t>
  </si>
  <si>
    <t>731,4</t>
  </si>
  <si>
    <t>ΠΑΡΕΣΟΓΛΟΥ</t>
  </si>
  <si>
    <t>ΒΑΣΙΛΕΙΑ</t>
  </si>
  <si>
    <t>Χ636156</t>
  </si>
  <si>
    <t>726,8</t>
  </si>
  <si>
    <t>ΣΙΟΡΕΝΤΑΣ</t>
  </si>
  <si>
    <t>ΛΑΜΠΡΟΣ</t>
  </si>
  <si>
    <t>ΑΒ548429</t>
  </si>
  <si>
    <t>653,4</t>
  </si>
  <si>
    <t>723,4</t>
  </si>
  <si>
    <t>ΜΠΟΥΚΟΣ</t>
  </si>
  <si>
    <t>ΧΑΡΙΣΙΟΣ</t>
  </si>
  <si>
    <t>ΑΚ423148</t>
  </si>
  <si>
    <t>689,7</t>
  </si>
  <si>
    <t>719,7</t>
  </si>
  <si>
    <t>ΜΙΚΡΟΥΛΗ</t>
  </si>
  <si>
    <t>ΑΖ704349</t>
  </si>
  <si>
    <t>716,4</t>
  </si>
  <si>
    <t>ΟΙΚΟΝΟΜΟΥ</t>
  </si>
  <si>
    <t>ΑΒ385619</t>
  </si>
  <si>
    <t>715,3</t>
  </si>
  <si>
    <t>ΣΑΡΑΚΑΤΣΑΝΟΥ</t>
  </si>
  <si>
    <t>ΑΕ764220</t>
  </si>
  <si>
    <t>ΑΖ987434</t>
  </si>
  <si>
    <t>710,9</t>
  </si>
  <si>
    <t>ΚΑΡΑΘΑΝΑΣ</t>
  </si>
  <si>
    <t>ΠΑΥΛΟΣ</t>
  </si>
  <si>
    <t>ΑΚ854997</t>
  </si>
  <si>
    <t>658,9</t>
  </si>
  <si>
    <t>708,9</t>
  </si>
  <si>
    <t>ΓΚΟΓΚΟΣ</t>
  </si>
  <si>
    <t>Χ771755</t>
  </si>
  <si>
    <t xml:space="preserve">ΒΟΥΤΟΣ </t>
  </si>
  <si>
    <t>ΕΥΣΤΑΘΙΟΣ</t>
  </si>
  <si>
    <t>ΑΖ516872</t>
  </si>
  <si>
    <t>705,4</t>
  </si>
  <si>
    <t>ΛΑΠΠΑ</t>
  </si>
  <si>
    <t>ΒΙΡΓΙΝΙΑ</t>
  </si>
  <si>
    <t>Π500545</t>
  </si>
  <si>
    <t>672,1</t>
  </si>
  <si>
    <t>702,1</t>
  </si>
  <si>
    <t>ΤΣΙΤΟΥΡΑ</t>
  </si>
  <si>
    <t>ΚΩΝΣΤΑΝΤΙΝΙΑ</t>
  </si>
  <si>
    <t>ΑΕ820840</t>
  </si>
  <si>
    <t>ΠΕΡΙΣΟΡΑΤΗΣ</t>
  </si>
  <si>
    <t>ΑΝ076326</t>
  </si>
  <si>
    <t>701,3</t>
  </si>
  <si>
    <t>ΣΠΥΡΟΥ</t>
  </si>
  <si>
    <t>ΑΕ293877</t>
  </si>
  <si>
    <t>ΠΑΝΑΓΙΩΤΟΠΟΥΛΟΣ</t>
  </si>
  <si>
    <t>ΑΒ382280</t>
  </si>
  <si>
    <t>667,7</t>
  </si>
  <si>
    <t>697,7</t>
  </si>
  <si>
    <t>ΑΕ247175</t>
  </si>
  <si>
    <t>ΑΛΕΞΟΓΛΟΥ</t>
  </si>
  <si>
    <t>ΑΝ356475</t>
  </si>
  <si>
    <t>695,7</t>
  </si>
  <si>
    <t>ΜΠΑΚΙΡΤΖΗ</t>
  </si>
  <si>
    <t>ΑΖ389915</t>
  </si>
  <si>
    <t>624,8</t>
  </si>
  <si>
    <t>694,8</t>
  </si>
  <si>
    <t>ΜΑΙΠΑΣ</t>
  </si>
  <si>
    <t>ΑΚ939609</t>
  </si>
  <si>
    <t>692,2</t>
  </si>
  <si>
    <t>ΚΟΥΤΣΟΓΙΩΡΓΟΣ</t>
  </si>
  <si>
    <t>ΑΕ997039</t>
  </si>
  <si>
    <t>691,3</t>
  </si>
  <si>
    <t xml:space="preserve">ΧΑΤΖΗΜΗΤΡΟΥ </t>
  </si>
  <si>
    <t>ΚΑΛΛΙΟΠΗ</t>
  </si>
  <si>
    <t>ΑΙ692537</t>
  </si>
  <si>
    <t>687,8</t>
  </si>
  <si>
    <t>ΛΙΒΑΝΙΟΣ</t>
  </si>
  <si>
    <t>ΜΑΡΙΟΣ ΚΩΝΣΤΑΝΤΙΝΟΣ</t>
  </si>
  <si>
    <t>ΑΒ514655</t>
  </si>
  <si>
    <t>ΣΚΡΙΚΑΣ</t>
  </si>
  <si>
    <t>651,2</t>
  </si>
  <si>
    <t>681,2</t>
  </si>
  <si>
    <t>ΓΕΩΡΓΙΑΔΗ</t>
  </si>
  <si>
    <t>ΑΖ716397</t>
  </si>
  <si>
    <t>ΑΗ626002</t>
  </si>
  <si>
    <t>680,1</t>
  </si>
  <si>
    <t>ΚΑΚΑΡΑΝΤΖΑ</t>
  </si>
  <si>
    <t>Χ877553</t>
  </si>
  <si>
    <t>629,2</t>
  </si>
  <si>
    <t>659,2</t>
  </si>
  <si>
    <t>ΤΣΑΛΑΣ</t>
  </si>
  <si>
    <t>Φ095805</t>
  </si>
  <si>
    <t>625,9</t>
  </si>
  <si>
    <t>655,9</t>
  </si>
  <si>
    <t>ΑΒ134255</t>
  </si>
  <si>
    <t>654,5</t>
  </si>
  <si>
    <t>ΤΣΕΛΙΟΥ</t>
  </si>
  <si>
    <t>Π205020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</si>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</sst>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3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2994</v>
      </c>
      <c r="C8" t="s">
        <v>13</v>
      </c>
      <c r="D8" t="s">
        <v>14</v>
      </c>
      <c r="E8" t="s">
        <v>15</v>
      </c>
      <c r="F8" t="s">
        <v>16</v>
      </c>
      <c r="G8" t="str">
        <f>"201503000567"</f>
        <v>201503000567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70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2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1203</v>
      </c>
      <c r="C10" t="s">
        <v>20</v>
      </c>
      <c r="D10" t="s">
        <v>21</v>
      </c>
      <c r="E10" t="s">
        <v>22</v>
      </c>
      <c r="F10" t="s">
        <v>23</v>
      </c>
      <c r="G10" t="str">
        <f>"00184496"</f>
        <v>00184496</v>
      </c>
      <c r="H10">
        <v>858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30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2</v>
      </c>
      <c r="AA10">
        <v>1746</v>
      </c>
    </row>
    <row r="11" spans="1:27" x14ac:dyDescent="0.25">
      <c r="H11">
        <v>104</v>
      </c>
    </row>
    <row r="12" spans="1:27" x14ac:dyDescent="0.25">
      <c r="A12">
        <v>3</v>
      </c>
      <c r="B12">
        <v>1204</v>
      </c>
      <c r="C12" t="s">
        <v>24</v>
      </c>
      <c r="D12" t="s">
        <v>25</v>
      </c>
      <c r="E12" t="s">
        <v>26</v>
      </c>
      <c r="F12">
        <v>891304</v>
      </c>
      <c r="G12" t="str">
        <f>"201406008367"</f>
        <v>201406008367</v>
      </c>
      <c r="H12" t="s">
        <v>27</v>
      </c>
      <c r="I12">
        <v>0</v>
      </c>
      <c r="J12">
        <v>0</v>
      </c>
      <c r="K12">
        <v>0</v>
      </c>
      <c r="L12">
        <v>200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2</v>
      </c>
      <c r="AA12" t="s">
        <v>28</v>
      </c>
    </row>
    <row r="13" spans="1:27" x14ac:dyDescent="0.25">
      <c r="H13">
        <v>104</v>
      </c>
    </row>
    <row r="14" spans="1:27" x14ac:dyDescent="0.25">
      <c r="A14">
        <v>4</v>
      </c>
      <c r="B14">
        <v>521</v>
      </c>
      <c r="C14" t="s">
        <v>29</v>
      </c>
      <c r="D14" t="s">
        <v>30</v>
      </c>
      <c r="E14" t="s">
        <v>31</v>
      </c>
      <c r="F14" t="s">
        <v>32</v>
      </c>
      <c r="G14" t="str">
        <f>"201304004513"</f>
        <v>201304004513</v>
      </c>
      <c r="H14" t="s">
        <v>33</v>
      </c>
      <c r="I14">
        <v>0</v>
      </c>
      <c r="J14">
        <v>0</v>
      </c>
      <c r="K14">
        <v>0</v>
      </c>
      <c r="L14">
        <v>200</v>
      </c>
      <c r="M14">
        <v>0</v>
      </c>
      <c r="N14">
        <v>50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2</v>
      </c>
      <c r="AA14" t="s">
        <v>34</v>
      </c>
    </row>
    <row r="15" spans="1:27" x14ac:dyDescent="0.25">
      <c r="H15" t="s">
        <v>35</v>
      </c>
    </row>
    <row r="16" spans="1:27" x14ac:dyDescent="0.25">
      <c r="A16">
        <v>5</v>
      </c>
      <c r="B16">
        <v>6296</v>
      </c>
      <c r="C16" t="s">
        <v>36</v>
      </c>
      <c r="D16" t="s">
        <v>37</v>
      </c>
      <c r="E16" t="s">
        <v>38</v>
      </c>
      <c r="F16" t="s">
        <v>39</v>
      </c>
      <c r="G16" t="str">
        <f>"00020277"</f>
        <v>00020277</v>
      </c>
      <c r="H16" t="s">
        <v>40</v>
      </c>
      <c r="I16">
        <v>150</v>
      </c>
      <c r="J16">
        <v>0</v>
      </c>
      <c r="K16">
        <v>0</v>
      </c>
      <c r="L16">
        <v>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50</v>
      </c>
      <c r="U16">
        <v>0</v>
      </c>
      <c r="V16">
        <v>57</v>
      </c>
      <c r="W16">
        <v>399</v>
      </c>
      <c r="X16">
        <v>0</v>
      </c>
      <c r="Z16">
        <v>2</v>
      </c>
      <c r="AA16" t="s">
        <v>41</v>
      </c>
    </row>
    <row r="17" spans="1:27" x14ac:dyDescent="0.25">
      <c r="H17" t="s">
        <v>42</v>
      </c>
    </row>
    <row r="18" spans="1:27" x14ac:dyDescent="0.25">
      <c r="A18">
        <v>6</v>
      </c>
      <c r="B18">
        <v>5461</v>
      </c>
      <c r="C18" t="s">
        <v>43</v>
      </c>
      <c r="D18" t="s">
        <v>44</v>
      </c>
      <c r="E18" t="s">
        <v>45</v>
      </c>
      <c r="F18" t="s">
        <v>46</v>
      </c>
      <c r="G18" t="str">
        <f>"201406014976"</f>
        <v>201406014976</v>
      </c>
      <c r="H18">
        <v>792</v>
      </c>
      <c r="I18">
        <v>0</v>
      </c>
      <c r="J18">
        <v>0</v>
      </c>
      <c r="K18">
        <v>0</v>
      </c>
      <c r="L18">
        <v>0</v>
      </c>
      <c r="M18">
        <v>100</v>
      </c>
      <c r="N18">
        <v>70</v>
      </c>
      <c r="O18">
        <v>30</v>
      </c>
      <c r="P18">
        <v>0</v>
      </c>
      <c r="Q18">
        <v>0</v>
      </c>
      <c r="R18">
        <v>30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2</v>
      </c>
      <c r="AA18">
        <v>1610</v>
      </c>
    </row>
    <row r="19" spans="1:27" x14ac:dyDescent="0.25">
      <c r="H19" t="s">
        <v>47</v>
      </c>
    </row>
    <row r="20" spans="1:27" x14ac:dyDescent="0.25">
      <c r="A20">
        <v>7</v>
      </c>
      <c r="B20">
        <v>1430</v>
      </c>
      <c r="C20" t="s">
        <v>48</v>
      </c>
      <c r="D20" t="s">
        <v>49</v>
      </c>
      <c r="E20" t="s">
        <v>31</v>
      </c>
      <c r="F20" t="s">
        <v>50</v>
      </c>
      <c r="G20" t="str">
        <f>"201304006574"</f>
        <v>201304006574</v>
      </c>
      <c r="H20">
        <v>770</v>
      </c>
      <c r="I20">
        <v>0</v>
      </c>
      <c r="J20">
        <v>0</v>
      </c>
      <c r="K20">
        <v>0</v>
      </c>
      <c r="L20">
        <v>200</v>
      </c>
      <c r="M20">
        <v>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2</v>
      </c>
      <c r="AA20">
        <v>1608</v>
      </c>
    </row>
    <row r="21" spans="1:27" x14ac:dyDescent="0.25">
      <c r="H21" t="s">
        <v>51</v>
      </c>
    </row>
    <row r="22" spans="1:27" x14ac:dyDescent="0.25">
      <c r="A22">
        <v>8</v>
      </c>
      <c r="B22">
        <v>5130</v>
      </c>
      <c r="C22" t="s">
        <v>52</v>
      </c>
      <c r="D22" t="s">
        <v>53</v>
      </c>
      <c r="E22" t="s">
        <v>54</v>
      </c>
      <c r="F22" t="s">
        <v>55</v>
      </c>
      <c r="G22" t="str">
        <f>"200712003640"</f>
        <v>200712003640</v>
      </c>
      <c r="H22">
        <v>715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30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2</v>
      </c>
      <c r="AA22">
        <v>1603</v>
      </c>
    </row>
    <row r="23" spans="1:27" x14ac:dyDescent="0.25">
      <c r="H23" t="s">
        <v>56</v>
      </c>
    </row>
    <row r="24" spans="1:27" x14ac:dyDescent="0.25">
      <c r="A24">
        <v>9</v>
      </c>
      <c r="B24">
        <v>5915</v>
      </c>
      <c r="C24" t="s">
        <v>57</v>
      </c>
      <c r="D24" t="s">
        <v>58</v>
      </c>
      <c r="E24" t="s">
        <v>59</v>
      </c>
      <c r="F24" t="s">
        <v>60</v>
      </c>
      <c r="G24" t="str">
        <f>"201504002484"</f>
        <v>201504002484</v>
      </c>
      <c r="H24">
        <v>715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30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2</v>
      </c>
      <c r="AA24">
        <v>1603</v>
      </c>
    </row>
    <row r="25" spans="1:27" x14ac:dyDescent="0.25">
      <c r="H25" t="s">
        <v>19</v>
      </c>
    </row>
    <row r="26" spans="1:27" x14ac:dyDescent="0.25">
      <c r="A26">
        <v>10</v>
      </c>
      <c r="B26">
        <v>3557</v>
      </c>
      <c r="C26" t="s">
        <v>61</v>
      </c>
      <c r="D26" t="s">
        <v>62</v>
      </c>
      <c r="E26" t="s">
        <v>63</v>
      </c>
      <c r="F26" t="s">
        <v>64</v>
      </c>
      <c r="G26" t="str">
        <f>"00112193"</f>
        <v>00112193</v>
      </c>
      <c r="H26" t="s">
        <v>65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70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2</v>
      </c>
      <c r="AA26" t="s">
        <v>66</v>
      </c>
    </row>
    <row r="27" spans="1:27" x14ac:dyDescent="0.25">
      <c r="H27" t="s">
        <v>35</v>
      </c>
    </row>
    <row r="28" spans="1:27" x14ac:dyDescent="0.25">
      <c r="A28">
        <v>11</v>
      </c>
      <c r="B28">
        <v>4529</v>
      </c>
      <c r="C28" t="s">
        <v>67</v>
      </c>
      <c r="D28" t="s">
        <v>68</v>
      </c>
      <c r="E28" t="s">
        <v>69</v>
      </c>
      <c r="F28" t="s">
        <v>70</v>
      </c>
      <c r="G28" t="str">
        <f>"201511011132"</f>
        <v>201511011132</v>
      </c>
      <c r="H28" t="s">
        <v>71</v>
      </c>
      <c r="I28">
        <v>0</v>
      </c>
      <c r="J28">
        <v>0</v>
      </c>
      <c r="K28">
        <v>0</v>
      </c>
      <c r="L28">
        <v>260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2</v>
      </c>
      <c r="AA28" t="s">
        <v>72</v>
      </c>
    </row>
    <row r="29" spans="1:27" x14ac:dyDescent="0.25">
      <c r="H29" t="s">
        <v>19</v>
      </c>
    </row>
    <row r="30" spans="1:27" x14ac:dyDescent="0.25">
      <c r="A30">
        <v>12</v>
      </c>
      <c r="B30">
        <v>5526</v>
      </c>
      <c r="C30" t="s">
        <v>73</v>
      </c>
      <c r="D30" t="s">
        <v>31</v>
      </c>
      <c r="E30" t="s">
        <v>74</v>
      </c>
      <c r="F30" t="s">
        <v>75</v>
      </c>
      <c r="G30" t="str">
        <f>"201303000763"</f>
        <v>201303000763</v>
      </c>
      <c r="H30">
        <v>693</v>
      </c>
      <c r="I30">
        <v>0</v>
      </c>
      <c r="J30">
        <v>0</v>
      </c>
      <c r="K30">
        <v>0</v>
      </c>
      <c r="L30">
        <v>200</v>
      </c>
      <c r="M30">
        <v>30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30</v>
      </c>
      <c r="U30">
        <v>0</v>
      </c>
      <c r="V30">
        <v>84</v>
      </c>
      <c r="W30">
        <v>588</v>
      </c>
      <c r="X30">
        <v>0</v>
      </c>
      <c r="Z30">
        <v>2</v>
      </c>
      <c r="AA30">
        <v>1591</v>
      </c>
    </row>
    <row r="31" spans="1:27" x14ac:dyDescent="0.25">
      <c r="H31" t="s">
        <v>35</v>
      </c>
    </row>
    <row r="32" spans="1:27" x14ac:dyDescent="0.25">
      <c r="A32">
        <v>13</v>
      </c>
      <c r="B32">
        <v>211</v>
      </c>
      <c r="C32" t="s">
        <v>76</v>
      </c>
      <c r="D32" t="s">
        <v>77</v>
      </c>
      <c r="E32" t="s">
        <v>37</v>
      </c>
      <c r="F32" t="s">
        <v>78</v>
      </c>
      <c r="G32" t="str">
        <f>"201406012358"</f>
        <v>201406012358</v>
      </c>
      <c r="H32" t="s">
        <v>79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50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2</v>
      </c>
      <c r="AA32" t="s">
        <v>80</v>
      </c>
    </row>
    <row r="33" spans="1:27" x14ac:dyDescent="0.25">
      <c r="H33" t="s">
        <v>47</v>
      </c>
    </row>
    <row r="34" spans="1:27" x14ac:dyDescent="0.25">
      <c r="A34">
        <v>14</v>
      </c>
      <c r="B34">
        <v>283</v>
      </c>
      <c r="C34" t="s">
        <v>81</v>
      </c>
      <c r="D34" t="s">
        <v>82</v>
      </c>
      <c r="E34" t="s">
        <v>83</v>
      </c>
      <c r="F34" t="s">
        <v>84</v>
      </c>
      <c r="G34" t="str">
        <f>"201406011348"</f>
        <v>201406011348</v>
      </c>
      <c r="H34" t="s">
        <v>85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50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51</v>
      </c>
      <c r="W34">
        <v>357</v>
      </c>
      <c r="X34">
        <v>0</v>
      </c>
      <c r="Z34">
        <v>2</v>
      </c>
      <c r="AA34" t="s">
        <v>86</v>
      </c>
    </row>
    <row r="35" spans="1:27" x14ac:dyDescent="0.25">
      <c r="H35" t="s">
        <v>47</v>
      </c>
    </row>
    <row r="36" spans="1:27" x14ac:dyDescent="0.25">
      <c r="A36">
        <v>15</v>
      </c>
      <c r="B36">
        <v>4991</v>
      </c>
      <c r="C36" t="s">
        <v>87</v>
      </c>
      <c r="D36" t="s">
        <v>31</v>
      </c>
      <c r="E36" t="s">
        <v>37</v>
      </c>
      <c r="F36" t="s">
        <v>88</v>
      </c>
      <c r="G36" t="str">
        <f>"201504001904"</f>
        <v>201504001904</v>
      </c>
      <c r="H36" t="s">
        <v>89</v>
      </c>
      <c r="I36">
        <v>150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30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2</v>
      </c>
      <c r="AA36" t="s">
        <v>90</v>
      </c>
    </row>
    <row r="37" spans="1:27" x14ac:dyDescent="0.25">
      <c r="H37" t="s">
        <v>35</v>
      </c>
    </row>
    <row r="38" spans="1:27" x14ac:dyDescent="0.25">
      <c r="A38">
        <v>16</v>
      </c>
      <c r="B38">
        <v>996</v>
      </c>
      <c r="C38" t="s">
        <v>91</v>
      </c>
      <c r="D38" t="s">
        <v>92</v>
      </c>
      <c r="E38" t="s">
        <v>93</v>
      </c>
      <c r="F38" t="s">
        <v>94</v>
      </c>
      <c r="G38" t="str">
        <f>"00018418"</f>
        <v>00018418</v>
      </c>
      <c r="H38" t="s">
        <v>89</v>
      </c>
      <c r="I38">
        <v>0</v>
      </c>
      <c r="J38">
        <v>0</v>
      </c>
      <c r="K38">
        <v>0</v>
      </c>
      <c r="L38">
        <v>200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2</v>
      </c>
      <c r="AA38" t="s">
        <v>90</v>
      </c>
    </row>
    <row r="39" spans="1:27" x14ac:dyDescent="0.25">
      <c r="H39">
        <v>104</v>
      </c>
    </row>
    <row r="40" spans="1:27" x14ac:dyDescent="0.25">
      <c r="A40">
        <v>17</v>
      </c>
      <c r="B40">
        <v>5650</v>
      </c>
      <c r="C40" t="s">
        <v>95</v>
      </c>
      <c r="D40" t="s">
        <v>82</v>
      </c>
      <c r="E40" t="s">
        <v>96</v>
      </c>
      <c r="F40" t="s">
        <v>97</v>
      </c>
      <c r="G40" t="str">
        <f>"200712004210"</f>
        <v>200712004210</v>
      </c>
      <c r="H40" t="s">
        <v>98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2</v>
      </c>
      <c r="AA40" t="s">
        <v>99</v>
      </c>
    </row>
    <row r="41" spans="1:27" x14ac:dyDescent="0.25">
      <c r="H41">
        <v>104</v>
      </c>
    </row>
    <row r="42" spans="1:27" x14ac:dyDescent="0.25">
      <c r="A42">
        <v>18</v>
      </c>
      <c r="B42">
        <v>3997</v>
      </c>
      <c r="C42" t="s">
        <v>100</v>
      </c>
      <c r="D42" t="s">
        <v>63</v>
      </c>
      <c r="E42" t="s">
        <v>101</v>
      </c>
      <c r="F42" t="s">
        <v>102</v>
      </c>
      <c r="G42" t="str">
        <f>"201304002274"</f>
        <v>201304002274</v>
      </c>
      <c r="H42" t="s">
        <v>71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2</v>
      </c>
      <c r="AA42" t="s">
        <v>103</v>
      </c>
    </row>
    <row r="43" spans="1:27" x14ac:dyDescent="0.25">
      <c r="H43" t="s">
        <v>56</v>
      </c>
    </row>
    <row r="44" spans="1:27" x14ac:dyDescent="0.25">
      <c r="A44">
        <v>19</v>
      </c>
      <c r="B44">
        <v>5664</v>
      </c>
      <c r="C44" t="s">
        <v>104</v>
      </c>
      <c r="D44" t="s">
        <v>74</v>
      </c>
      <c r="E44" t="s">
        <v>105</v>
      </c>
      <c r="F44" t="s">
        <v>106</v>
      </c>
      <c r="G44" t="str">
        <f>"00117870"</f>
        <v>00117870</v>
      </c>
      <c r="H44" t="s">
        <v>107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2</v>
      </c>
      <c r="AA44" t="s">
        <v>108</v>
      </c>
    </row>
    <row r="45" spans="1:27" x14ac:dyDescent="0.25">
      <c r="H45" t="s">
        <v>109</v>
      </c>
    </row>
    <row r="46" spans="1:27" x14ac:dyDescent="0.25">
      <c r="A46">
        <v>20</v>
      </c>
      <c r="B46">
        <v>3974</v>
      </c>
      <c r="C46" t="s">
        <v>110</v>
      </c>
      <c r="D46" t="s">
        <v>44</v>
      </c>
      <c r="E46" t="s">
        <v>111</v>
      </c>
      <c r="F46" t="s">
        <v>112</v>
      </c>
      <c r="G46" t="str">
        <f>"201506000050"</f>
        <v>201506000050</v>
      </c>
      <c r="H46">
        <v>913</v>
      </c>
      <c r="I46">
        <v>0</v>
      </c>
      <c r="J46">
        <v>0</v>
      </c>
      <c r="K46">
        <v>0</v>
      </c>
      <c r="L46">
        <v>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2</v>
      </c>
      <c r="AA46">
        <v>1571</v>
      </c>
    </row>
    <row r="47" spans="1:27" x14ac:dyDescent="0.25">
      <c r="H47">
        <v>106</v>
      </c>
    </row>
    <row r="48" spans="1:27" x14ac:dyDescent="0.25">
      <c r="A48">
        <v>21</v>
      </c>
      <c r="B48">
        <v>4174</v>
      </c>
      <c r="C48" t="s">
        <v>113</v>
      </c>
      <c r="D48" t="s">
        <v>114</v>
      </c>
      <c r="E48" t="s">
        <v>74</v>
      </c>
      <c r="F48" t="s">
        <v>115</v>
      </c>
      <c r="G48" t="str">
        <f>"00192475"</f>
        <v>00192475</v>
      </c>
      <c r="H48" t="s">
        <v>116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2</v>
      </c>
      <c r="AA48" t="s">
        <v>117</v>
      </c>
    </row>
    <row r="49" spans="1:27" x14ac:dyDescent="0.25">
      <c r="H49">
        <v>104</v>
      </c>
    </row>
    <row r="50" spans="1:27" x14ac:dyDescent="0.25">
      <c r="A50">
        <v>22</v>
      </c>
      <c r="B50">
        <v>732</v>
      </c>
      <c r="C50" t="s">
        <v>118</v>
      </c>
      <c r="D50" t="s">
        <v>119</v>
      </c>
      <c r="E50" t="s">
        <v>120</v>
      </c>
      <c r="F50" t="s">
        <v>121</v>
      </c>
      <c r="G50" t="str">
        <f>"201405002035"</f>
        <v>201405002035</v>
      </c>
      <c r="H50" t="s">
        <v>122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2</v>
      </c>
      <c r="AA50" t="s">
        <v>123</v>
      </c>
    </row>
    <row r="51" spans="1:27" x14ac:dyDescent="0.25">
      <c r="H51" t="s">
        <v>47</v>
      </c>
    </row>
    <row r="52" spans="1:27" x14ac:dyDescent="0.25">
      <c r="A52">
        <v>23</v>
      </c>
      <c r="B52">
        <v>760</v>
      </c>
      <c r="C52" t="s">
        <v>124</v>
      </c>
      <c r="D52" t="s">
        <v>125</v>
      </c>
      <c r="E52" t="s">
        <v>126</v>
      </c>
      <c r="F52" t="s">
        <v>127</v>
      </c>
      <c r="G52" t="str">
        <f>"200802008272"</f>
        <v>200802008272</v>
      </c>
      <c r="H52" t="s">
        <v>128</v>
      </c>
      <c r="I52">
        <v>0</v>
      </c>
      <c r="J52">
        <v>0</v>
      </c>
      <c r="K52">
        <v>0</v>
      </c>
      <c r="L52">
        <v>200</v>
      </c>
      <c r="M52">
        <v>0</v>
      </c>
      <c r="N52">
        <v>50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2</v>
      </c>
      <c r="AA52" t="s">
        <v>129</v>
      </c>
    </row>
    <row r="53" spans="1:27" x14ac:dyDescent="0.25">
      <c r="H53">
        <v>104</v>
      </c>
    </row>
    <row r="54" spans="1:27" x14ac:dyDescent="0.25">
      <c r="A54">
        <v>24</v>
      </c>
      <c r="B54">
        <v>4827</v>
      </c>
      <c r="C54" t="s">
        <v>130</v>
      </c>
      <c r="D54" t="s">
        <v>54</v>
      </c>
      <c r="E54" t="s">
        <v>63</v>
      </c>
      <c r="F54" t="s">
        <v>131</v>
      </c>
      <c r="G54" t="str">
        <f>"201506000794"</f>
        <v>201506000794</v>
      </c>
      <c r="H54" t="s">
        <v>132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3</v>
      </c>
      <c r="AA54" t="s">
        <v>133</v>
      </c>
    </row>
    <row r="55" spans="1:27" x14ac:dyDescent="0.25">
      <c r="H55" t="s">
        <v>109</v>
      </c>
    </row>
    <row r="56" spans="1:27" x14ac:dyDescent="0.25">
      <c r="A56">
        <v>25</v>
      </c>
      <c r="B56">
        <v>4610</v>
      </c>
      <c r="C56" t="s">
        <v>134</v>
      </c>
      <c r="D56" t="s">
        <v>49</v>
      </c>
      <c r="E56" t="s">
        <v>22</v>
      </c>
      <c r="F56" t="s">
        <v>135</v>
      </c>
      <c r="G56" t="str">
        <f>"201304005824"</f>
        <v>201304005824</v>
      </c>
      <c r="H56" t="s">
        <v>136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2</v>
      </c>
      <c r="AA56" t="s">
        <v>137</v>
      </c>
    </row>
    <row r="57" spans="1:27" x14ac:dyDescent="0.25">
      <c r="H57" t="s">
        <v>56</v>
      </c>
    </row>
    <row r="58" spans="1:27" x14ac:dyDescent="0.25">
      <c r="A58">
        <v>26</v>
      </c>
      <c r="B58">
        <v>33</v>
      </c>
      <c r="C58" t="s">
        <v>138</v>
      </c>
      <c r="D58" t="s">
        <v>139</v>
      </c>
      <c r="E58" t="s">
        <v>31</v>
      </c>
      <c r="F58" t="s">
        <v>140</v>
      </c>
      <c r="G58" t="str">
        <f>"201506000425"</f>
        <v>201506000425</v>
      </c>
      <c r="H58">
        <v>770</v>
      </c>
      <c r="I58">
        <v>0</v>
      </c>
      <c r="J58">
        <v>0</v>
      </c>
      <c r="K58">
        <v>0</v>
      </c>
      <c r="L58">
        <v>200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2</v>
      </c>
      <c r="AA58">
        <v>1558</v>
      </c>
    </row>
    <row r="59" spans="1:27" x14ac:dyDescent="0.25">
      <c r="H59">
        <v>104</v>
      </c>
    </row>
    <row r="60" spans="1:27" x14ac:dyDescent="0.25">
      <c r="A60">
        <v>27</v>
      </c>
      <c r="B60">
        <v>2947</v>
      </c>
      <c r="C60" t="s">
        <v>141</v>
      </c>
      <c r="D60" t="s">
        <v>142</v>
      </c>
      <c r="E60" t="s">
        <v>143</v>
      </c>
      <c r="F60">
        <v>1051642</v>
      </c>
      <c r="G60" t="str">
        <f>"00046582"</f>
        <v>00046582</v>
      </c>
      <c r="H60" t="s">
        <v>144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2</v>
      </c>
      <c r="AA60" t="s">
        <v>145</v>
      </c>
    </row>
    <row r="61" spans="1:27" x14ac:dyDescent="0.25">
      <c r="H61" t="s">
        <v>42</v>
      </c>
    </row>
    <row r="62" spans="1:27" x14ac:dyDescent="0.25">
      <c r="A62">
        <v>28</v>
      </c>
      <c r="B62">
        <v>1213</v>
      </c>
      <c r="C62" t="s">
        <v>146</v>
      </c>
      <c r="D62" t="s">
        <v>114</v>
      </c>
      <c r="E62" t="s">
        <v>31</v>
      </c>
      <c r="F62" t="s">
        <v>147</v>
      </c>
      <c r="G62" t="str">
        <f>"201406000607"</f>
        <v>201406000607</v>
      </c>
      <c r="H62" t="s">
        <v>148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2</v>
      </c>
      <c r="AA62" t="s">
        <v>149</v>
      </c>
    </row>
    <row r="63" spans="1:27" x14ac:dyDescent="0.25">
      <c r="H63" t="s">
        <v>19</v>
      </c>
    </row>
    <row r="64" spans="1:27" x14ac:dyDescent="0.25">
      <c r="A64">
        <v>29</v>
      </c>
      <c r="B64">
        <v>777</v>
      </c>
      <c r="C64" t="s">
        <v>150</v>
      </c>
      <c r="D64" t="s">
        <v>151</v>
      </c>
      <c r="E64" t="s">
        <v>152</v>
      </c>
      <c r="F64" t="s">
        <v>153</v>
      </c>
      <c r="G64" t="str">
        <f>"201304000401"</f>
        <v>201304000401</v>
      </c>
      <c r="H64" t="s">
        <v>154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2</v>
      </c>
      <c r="AA64" t="s">
        <v>155</v>
      </c>
    </row>
    <row r="65" spans="1:27" x14ac:dyDescent="0.25">
      <c r="H65" t="s">
        <v>47</v>
      </c>
    </row>
    <row r="66" spans="1:27" x14ac:dyDescent="0.25">
      <c r="A66">
        <v>30</v>
      </c>
      <c r="B66">
        <v>5574</v>
      </c>
      <c r="C66" t="s">
        <v>73</v>
      </c>
      <c r="D66" t="s">
        <v>63</v>
      </c>
      <c r="E66" t="s">
        <v>74</v>
      </c>
      <c r="F66" t="s">
        <v>156</v>
      </c>
      <c r="G66" t="str">
        <f>"201303000768"</f>
        <v>201303000768</v>
      </c>
      <c r="H66" t="s">
        <v>157</v>
      </c>
      <c r="I66">
        <v>0</v>
      </c>
      <c r="J66">
        <v>0</v>
      </c>
      <c r="K66">
        <v>0</v>
      </c>
      <c r="L66">
        <v>200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30</v>
      </c>
      <c r="U66">
        <v>0</v>
      </c>
      <c r="V66">
        <v>84</v>
      </c>
      <c r="W66">
        <v>588</v>
      </c>
      <c r="X66">
        <v>0</v>
      </c>
      <c r="Z66">
        <v>2</v>
      </c>
      <c r="AA66" t="s">
        <v>158</v>
      </c>
    </row>
    <row r="67" spans="1:27" x14ac:dyDescent="0.25">
      <c r="H67" t="s">
        <v>35</v>
      </c>
    </row>
    <row r="68" spans="1:27" x14ac:dyDescent="0.25">
      <c r="A68">
        <v>31</v>
      </c>
      <c r="B68">
        <v>3718</v>
      </c>
      <c r="C68" t="s">
        <v>159</v>
      </c>
      <c r="D68" t="s">
        <v>25</v>
      </c>
      <c r="E68" t="s">
        <v>63</v>
      </c>
      <c r="F68" t="s">
        <v>160</v>
      </c>
      <c r="G68" t="str">
        <f>"201406012877"</f>
        <v>201406012877</v>
      </c>
      <c r="H68" t="s">
        <v>161</v>
      </c>
      <c r="I68">
        <v>0</v>
      </c>
      <c r="J68">
        <v>0</v>
      </c>
      <c r="K68">
        <v>0</v>
      </c>
      <c r="L68">
        <v>200</v>
      </c>
      <c r="M68">
        <v>0</v>
      </c>
      <c r="N68">
        <v>50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72</v>
      </c>
      <c r="W68">
        <v>504</v>
      </c>
      <c r="X68">
        <v>0</v>
      </c>
      <c r="Z68">
        <v>2</v>
      </c>
      <c r="AA68" t="s">
        <v>162</v>
      </c>
    </row>
    <row r="69" spans="1:27" x14ac:dyDescent="0.25">
      <c r="H69" t="s">
        <v>47</v>
      </c>
    </row>
    <row r="70" spans="1:27" x14ac:dyDescent="0.25">
      <c r="A70">
        <v>32</v>
      </c>
      <c r="B70">
        <v>5662</v>
      </c>
      <c r="C70" t="s">
        <v>163</v>
      </c>
      <c r="D70" t="s">
        <v>164</v>
      </c>
      <c r="E70" t="s">
        <v>22</v>
      </c>
      <c r="F70" t="s">
        <v>165</v>
      </c>
      <c r="G70" t="str">
        <f>"201502001677"</f>
        <v>201502001677</v>
      </c>
      <c r="H70" t="s">
        <v>166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70</v>
      </c>
      <c r="W70">
        <v>490</v>
      </c>
      <c r="X70">
        <v>0</v>
      </c>
      <c r="Z70">
        <v>3</v>
      </c>
      <c r="AA70" t="s">
        <v>167</v>
      </c>
    </row>
    <row r="71" spans="1:27" x14ac:dyDescent="0.25">
      <c r="H71" t="s">
        <v>109</v>
      </c>
    </row>
    <row r="72" spans="1:27" x14ac:dyDescent="0.25">
      <c r="A72">
        <v>33</v>
      </c>
      <c r="B72">
        <v>3412</v>
      </c>
      <c r="C72" t="s">
        <v>168</v>
      </c>
      <c r="D72" t="s">
        <v>14</v>
      </c>
      <c r="E72" t="s">
        <v>26</v>
      </c>
      <c r="F72" t="s">
        <v>169</v>
      </c>
      <c r="G72" t="str">
        <f>"201406008858"</f>
        <v>201406008858</v>
      </c>
      <c r="H72" t="s">
        <v>170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50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2</v>
      </c>
      <c r="AA72" t="s">
        <v>171</v>
      </c>
    </row>
    <row r="73" spans="1:27" x14ac:dyDescent="0.25">
      <c r="H73" t="s">
        <v>56</v>
      </c>
    </row>
    <row r="74" spans="1:27" x14ac:dyDescent="0.25">
      <c r="A74">
        <v>34</v>
      </c>
      <c r="B74">
        <v>2403</v>
      </c>
      <c r="C74" t="s">
        <v>172</v>
      </c>
      <c r="D74" t="s">
        <v>173</v>
      </c>
      <c r="E74" t="s">
        <v>111</v>
      </c>
      <c r="F74" t="s">
        <v>174</v>
      </c>
      <c r="G74" t="str">
        <f>"201402012035"</f>
        <v>201402012035</v>
      </c>
      <c r="H74" t="s">
        <v>98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2</v>
      </c>
      <c r="AA74" t="s">
        <v>175</v>
      </c>
    </row>
    <row r="75" spans="1:27" x14ac:dyDescent="0.25">
      <c r="H75" t="s">
        <v>42</v>
      </c>
    </row>
    <row r="76" spans="1:27" x14ac:dyDescent="0.25">
      <c r="A76">
        <v>35</v>
      </c>
      <c r="B76">
        <v>1241</v>
      </c>
      <c r="C76" t="s">
        <v>176</v>
      </c>
      <c r="D76" t="s">
        <v>177</v>
      </c>
      <c r="E76" t="s">
        <v>30</v>
      </c>
      <c r="F76" t="s">
        <v>178</v>
      </c>
      <c r="G76" t="str">
        <f>"200911000420"</f>
        <v>200911000420</v>
      </c>
      <c r="H76" t="s">
        <v>179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75</v>
      </c>
      <c r="W76">
        <v>525</v>
      </c>
      <c r="X76">
        <v>0</v>
      </c>
      <c r="Z76">
        <v>2</v>
      </c>
      <c r="AA76" t="s">
        <v>180</v>
      </c>
    </row>
    <row r="77" spans="1:27" x14ac:dyDescent="0.25">
      <c r="H77" t="s">
        <v>19</v>
      </c>
    </row>
    <row r="78" spans="1:27" x14ac:dyDescent="0.25">
      <c r="A78">
        <v>36</v>
      </c>
      <c r="B78">
        <v>4337</v>
      </c>
      <c r="C78" t="s">
        <v>181</v>
      </c>
      <c r="D78" t="s">
        <v>63</v>
      </c>
      <c r="E78" t="s">
        <v>182</v>
      </c>
      <c r="F78" t="s">
        <v>183</v>
      </c>
      <c r="G78" t="str">
        <f>"00163342"</f>
        <v>00163342</v>
      </c>
      <c r="H78" t="s">
        <v>184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2</v>
      </c>
      <c r="AA78" t="s">
        <v>185</v>
      </c>
    </row>
    <row r="79" spans="1:27" x14ac:dyDescent="0.25">
      <c r="H79" t="s">
        <v>51</v>
      </c>
    </row>
    <row r="80" spans="1:27" x14ac:dyDescent="0.25">
      <c r="A80">
        <v>37</v>
      </c>
      <c r="B80">
        <v>3228</v>
      </c>
      <c r="C80" t="s">
        <v>124</v>
      </c>
      <c r="D80" t="s">
        <v>31</v>
      </c>
      <c r="E80" t="s">
        <v>186</v>
      </c>
      <c r="F80" t="s">
        <v>187</v>
      </c>
      <c r="G80" t="str">
        <f>"201504000310"</f>
        <v>201504000310</v>
      </c>
      <c r="H80" t="s">
        <v>65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2</v>
      </c>
      <c r="AA80" t="s">
        <v>188</v>
      </c>
    </row>
    <row r="81" spans="1:27" x14ac:dyDescent="0.25">
      <c r="H81">
        <v>104</v>
      </c>
    </row>
    <row r="82" spans="1:27" x14ac:dyDescent="0.25">
      <c r="A82">
        <v>38</v>
      </c>
      <c r="B82">
        <v>1464</v>
      </c>
      <c r="C82" t="s">
        <v>189</v>
      </c>
      <c r="D82" t="s">
        <v>190</v>
      </c>
      <c r="E82" t="s">
        <v>191</v>
      </c>
      <c r="F82" t="s">
        <v>192</v>
      </c>
      <c r="G82" t="str">
        <f>"00208951"</f>
        <v>00208951</v>
      </c>
      <c r="H82">
        <v>770</v>
      </c>
      <c r="I82">
        <v>0</v>
      </c>
      <c r="J82">
        <v>0</v>
      </c>
      <c r="K82">
        <v>0</v>
      </c>
      <c r="L82">
        <v>0</v>
      </c>
      <c r="M82">
        <v>0</v>
      </c>
      <c r="N82">
        <v>70</v>
      </c>
      <c r="O82">
        <v>30</v>
      </c>
      <c r="P82">
        <v>30</v>
      </c>
      <c r="Q82">
        <v>0</v>
      </c>
      <c r="R82">
        <v>30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2</v>
      </c>
      <c r="AA82">
        <v>1518</v>
      </c>
    </row>
    <row r="83" spans="1:27" x14ac:dyDescent="0.25">
      <c r="H83" t="s">
        <v>56</v>
      </c>
    </row>
    <row r="84" spans="1:27" x14ac:dyDescent="0.25">
      <c r="A84">
        <v>39</v>
      </c>
      <c r="B84">
        <v>3150</v>
      </c>
      <c r="C84" t="s">
        <v>193</v>
      </c>
      <c r="D84" t="s">
        <v>194</v>
      </c>
      <c r="E84" t="s">
        <v>195</v>
      </c>
      <c r="F84" t="s">
        <v>196</v>
      </c>
      <c r="G84" t="str">
        <f>"201304000236"</f>
        <v>201304000236</v>
      </c>
      <c r="H84" t="s">
        <v>197</v>
      </c>
      <c r="I84">
        <v>0</v>
      </c>
      <c r="J84">
        <v>0</v>
      </c>
      <c r="K84">
        <v>0</v>
      </c>
      <c r="L84">
        <v>0</v>
      </c>
      <c r="M84">
        <v>100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81</v>
      </c>
      <c r="W84">
        <v>567</v>
      </c>
      <c r="X84">
        <v>0</v>
      </c>
      <c r="Z84">
        <v>2</v>
      </c>
      <c r="AA84" t="s">
        <v>198</v>
      </c>
    </row>
    <row r="85" spans="1:27" x14ac:dyDescent="0.25">
      <c r="H85" t="s">
        <v>47</v>
      </c>
    </row>
    <row r="86" spans="1:27" x14ac:dyDescent="0.25">
      <c r="A86">
        <v>40</v>
      </c>
      <c r="B86">
        <v>3875</v>
      </c>
      <c r="C86" t="s">
        <v>199</v>
      </c>
      <c r="D86" t="s">
        <v>54</v>
      </c>
      <c r="E86" t="s">
        <v>105</v>
      </c>
      <c r="F86" t="s">
        <v>200</v>
      </c>
      <c r="G86" t="str">
        <f>"200712002928"</f>
        <v>200712002928</v>
      </c>
      <c r="H86" t="s">
        <v>201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2</v>
      </c>
      <c r="AA86" t="s">
        <v>202</v>
      </c>
    </row>
    <row r="87" spans="1:27" x14ac:dyDescent="0.25">
      <c r="H87" t="s">
        <v>19</v>
      </c>
    </row>
    <row r="88" spans="1:27" x14ac:dyDescent="0.25">
      <c r="A88">
        <v>41</v>
      </c>
      <c r="B88">
        <v>2478</v>
      </c>
      <c r="C88" t="s">
        <v>203</v>
      </c>
      <c r="D88" t="s">
        <v>204</v>
      </c>
      <c r="E88" t="s">
        <v>54</v>
      </c>
      <c r="F88" t="s">
        <v>205</v>
      </c>
      <c r="G88" t="str">
        <f>"201410012321"</f>
        <v>201410012321</v>
      </c>
      <c r="H88" t="s">
        <v>206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50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67</v>
      </c>
      <c r="W88">
        <v>469</v>
      </c>
      <c r="X88">
        <v>0</v>
      </c>
      <c r="Z88">
        <v>2</v>
      </c>
      <c r="AA88" t="s">
        <v>207</v>
      </c>
    </row>
    <row r="89" spans="1:27" x14ac:dyDescent="0.25">
      <c r="H89" t="s">
        <v>56</v>
      </c>
    </row>
    <row r="90" spans="1:27" x14ac:dyDescent="0.25">
      <c r="A90">
        <v>42</v>
      </c>
      <c r="B90">
        <v>3244</v>
      </c>
      <c r="C90" t="s">
        <v>208</v>
      </c>
      <c r="D90" t="s">
        <v>209</v>
      </c>
      <c r="E90" t="s">
        <v>142</v>
      </c>
      <c r="F90" t="s">
        <v>210</v>
      </c>
      <c r="G90" t="str">
        <f>"201506000927"</f>
        <v>201506000927</v>
      </c>
      <c r="H90" t="s">
        <v>211</v>
      </c>
      <c r="I90">
        <v>0</v>
      </c>
      <c r="J90">
        <v>0</v>
      </c>
      <c r="K90">
        <v>0</v>
      </c>
      <c r="L90">
        <v>200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2</v>
      </c>
      <c r="AA90" t="s">
        <v>212</v>
      </c>
    </row>
    <row r="91" spans="1:27" x14ac:dyDescent="0.25">
      <c r="H91">
        <v>104</v>
      </c>
    </row>
    <row r="92" spans="1:27" x14ac:dyDescent="0.25">
      <c r="A92">
        <v>43</v>
      </c>
      <c r="B92">
        <v>5072</v>
      </c>
      <c r="C92" t="s">
        <v>213</v>
      </c>
      <c r="D92" t="s">
        <v>37</v>
      </c>
      <c r="E92" t="s">
        <v>54</v>
      </c>
      <c r="F92">
        <v>271192014</v>
      </c>
      <c r="G92" t="str">
        <f>"201506002199"</f>
        <v>201506002199</v>
      </c>
      <c r="H92" t="s">
        <v>214</v>
      </c>
      <c r="I92">
        <v>0</v>
      </c>
      <c r="J92">
        <v>0</v>
      </c>
      <c r="K92">
        <v>0</v>
      </c>
      <c r="L92">
        <v>200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2</v>
      </c>
      <c r="AA92" t="s">
        <v>215</v>
      </c>
    </row>
    <row r="93" spans="1:27" x14ac:dyDescent="0.25">
      <c r="H93" t="s">
        <v>35</v>
      </c>
    </row>
    <row r="94" spans="1:27" x14ac:dyDescent="0.25">
      <c r="A94">
        <v>44</v>
      </c>
      <c r="B94">
        <v>1175</v>
      </c>
      <c r="C94" t="s">
        <v>216</v>
      </c>
      <c r="D94" t="s">
        <v>217</v>
      </c>
      <c r="E94" t="s">
        <v>218</v>
      </c>
      <c r="F94" t="s">
        <v>219</v>
      </c>
      <c r="G94" t="str">
        <f>"201506002904"</f>
        <v>201506002904</v>
      </c>
      <c r="H94" t="s">
        <v>220</v>
      </c>
      <c r="I94">
        <v>150</v>
      </c>
      <c r="J94">
        <v>0</v>
      </c>
      <c r="K94">
        <v>0</v>
      </c>
      <c r="L94">
        <v>0</v>
      </c>
      <c r="M94">
        <v>0</v>
      </c>
      <c r="N94">
        <v>70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68</v>
      </c>
      <c r="W94">
        <v>476</v>
      </c>
      <c r="X94">
        <v>0</v>
      </c>
      <c r="Z94">
        <v>2</v>
      </c>
      <c r="AA94" t="s">
        <v>221</v>
      </c>
    </row>
    <row r="95" spans="1:27" x14ac:dyDescent="0.25">
      <c r="H95" t="s">
        <v>56</v>
      </c>
    </row>
    <row r="96" spans="1:27" x14ac:dyDescent="0.25">
      <c r="A96">
        <v>45</v>
      </c>
      <c r="B96">
        <v>2980</v>
      </c>
      <c r="C96" t="s">
        <v>222</v>
      </c>
      <c r="D96" t="s">
        <v>223</v>
      </c>
      <c r="E96" t="s">
        <v>224</v>
      </c>
      <c r="F96" t="s">
        <v>225</v>
      </c>
      <c r="G96" t="str">
        <f>"00209597"</f>
        <v>00209597</v>
      </c>
      <c r="H96">
        <v>770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66</v>
      </c>
      <c r="W96">
        <v>462</v>
      </c>
      <c r="X96">
        <v>0</v>
      </c>
      <c r="Z96">
        <v>2</v>
      </c>
      <c r="AA96">
        <v>1502</v>
      </c>
    </row>
    <row r="97" spans="1:27" x14ac:dyDescent="0.25">
      <c r="H97" t="s">
        <v>19</v>
      </c>
    </row>
    <row r="98" spans="1:27" x14ac:dyDescent="0.25">
      <c r="A98">
        <v>46</v>
      </c>
      <c r="B98">
        <v>5921</v>
      </c>
      <c r="C98" t="s">
        <v>226</v>
      </c>
      <c r="D98" t="s">
        <v>58</v>
      </c>
      <c r="E98" t="s">
        <v>63</v>
      </c>
      <c r="F98" t="s">
        <v>227</v>
      </c>
      <c r="G98" t="str">
        <f>"200908000378"</f>
        <v>200908000378</v>
      </c>
      <c r="H98" t="s">
        <v>228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61</v>
      </c>
      <c r="W98">
        <v>427</v>
      </c>
      <c r="X98">
        <v>0</v>
      </c>
      <c r="Z98">
        <v>2</v>
      </c>
      <c r="AA98" t="s">
        <v>229</v>
      </c>
    </row>
    <row r="99" spans="1:27" x14ac:dyDescent="0.25">
      <c r="H99">
        <v>106</v>
      </c>
    </row>
    <row r="100" spans="1:27" x14ac:dyDescent="0.25">
      <c r="A100">
        <v>47</v>
      </c>
      <c r="B100">
        <v>2243</v>
      </c>
      <c r="C100" t="s">
        <v>230</v>
      </c>
      <c r="D100" t="s">
        <v>231</v>
      </c>
      <c r="E100" t="s">
        <v>126</v>
      </c>
      <c r="F100" t="s">
        <v>232</v>
      </c>
      <c r="G100" t="str">
        <f>"201304004701"</f>
        <v>201304004701</v>
      </c>
      <c r="H100" t="s">
        <v>233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2</v>
      </c>
      <c r="AA100" t="s">
        <v>234</v>
      </c>
    </row>
    <row r="101" spans="1:27" x14ac:dyDescent="0.25">
      <c r="H101" t="s">
        <v>35</v>
      </c>
    </row>
    <row r="102" spans="1:27" x14ac:dyDescent="0.25">
      <c r="A102">
        <v>48</v>
      </c>
      <c r="B102">
        <v>2738</v>
      </c>
      <c r="C102" t="s">
        <v>235</v>
      </c>
      <c r="D102" t="s">
        <v>22</v>
      </c>
      <c r="E102" t="s">
        <v>15</v>
      </c>
      <c r="F102" t="s">
        <v>236</v>
      </c>
      <c r="G102" t="str">
        <f>"201404000110"</f>
        <v>201404000110</v>
      </c>
      <c r="H102" t="s">
        <v>237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2</v>
      </c>
      <c r="AA102" t="s">
        <v>238</v>
      </c>
    </row>
    <row r="103" spans="1:27" x14ac:dyDescent="0.25">
      <c r="H103" t="s">
        <v>42</v>
      </c>
    </row>
    <row r="104" spans="1:27" x14ac:dyDescent="0.25">
      <c r="A104">
        <v>49</v>
      </c>
      <c r="B104">
        <v>4962</v>
      </c>
      <c r="C104" t="s">
        <v>239</v>
      </c>
      <c r="D104" t="s">
        <v>240</v>
      </c>
      <c r="E104" t="s">
        <v>241</v>
      </c>
      <c r="F104" t="s">
        <v>242</v>
      </c>
      <c r="G104" t="str">
        <f>"200911000093"</f>
        <v>200911000093</v>
      </c>
      <c r="H104" t="s">
        <v>243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50</v>
      </c>
      <c r="P104">
        <v>0</v>
      </c>
      <c r="Q104">
        <v>0</v>
      </c>
      <c r="R104">
        <v>0</v>
      </c>
      <c r="S104">
        <v>0</v>
      </c>
      <c r="T104">
        <v>50</v>
      </c>
      <c r="U104">
        <v>0</v>
      </c>
      <c r="V104">
        <v>58</v>
      </c>
      <c r="W104">
        <v>406</v>
      </c>
      <c r="X104">
        <v>0</v>
      </c>
      <c r="Z104">
        <v>2</v>
      </c>
      <c r="AA104" t="s">
        <v>244</v>
      </c>
    </row>
    <row r="105" spans="1:27" x14ac:dyDescent="0.25">
      <c r="H105" t="s">
        <v>19</v>
      </c>
    </row>
    <row r="106" spans="1:27" x14ac:dyDescent="0.25">
      <c r="A106">
        <v>50</v>
      </c>
      <c r="B106">
        <v>3789</v>
      </c>
      <c r="C106" t="s">
        <v>245</v>
      </c>
      <c r="D106" t="s">
        <v>62</v>
      </c>
      <c r="E106" t="s">
        <v>54</v>
      </c>
      <c r="F106" t="s">
        <v>246</v>
      </c>
      <c r="G106" t="str">
        <f>"00208438"</f>
        <v>00208438</v>
      </c>
      <c r="H106" t="s">
        <v>247</v>
      </c>
      <c r="I106">
        <v>0</v>
      </c>
      <c r="J106">
        <v>400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30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Z106">
        <v>2</v>
      </c>
      <c r="AA106" t="s">
        <v>248</v>
      </c>
    </row>
    <row r="107" spans="1:27" x14ac:dyDescent="0.25">
      <c r="H107">
        <v>106</v>
      </c>
    </row>
    <row r="108" spans="1:27" x14ac:dyDescent="0.25">
      <c r="A108">
        <v>51</v>
      </c>
      <c r="B108">
        <v>6091</v>
      </c>
      <c r="C108" t="s">
        <v>249</v>
      </c>
      <c r="D108" t="s">
        <v>31</v>
      </c>
      <c r="E108" t="s">
        <v>250</v>
      </c>
      <c r="F108" t="s">
        <v>251</v>
      </c>
      <c r="G108" t="str">
        <f>"201406015518"</f>
        <v>201406015518</v>
      </c>
      <c r="H108">
        <v>638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2</v>
      </c>
      <c r="AA108">
        <v>1496</v>
      </c>
    </row>
    <row r="109" spans="1:27" x14ac:dyDescent="0.25">
      <c r="H109" t="s">
        <v>19</v>
      </c>
    </row>
    <row r="110" spans="1:27" x14ac:dyDescent="0.25">
      <c r="A110">
        <v>52</v>
      </c>
      <c r="B110">
        <v>2098</v>
      </c>
      <c r="C110" t="s">
        <v>252</v>
      </c>
      <c r="D110" t="s">
        <v>74</v>
      </c>
      <c r="E110" t="s">
        <v>195</v>
      </c>
      <c r="F110" t="s">
        <v>253</v>
      </c>
      <c r="G110" t="str">
        <f>"201506001019"</f>
        <v>201506001019</v>
      </c>
      <c r="H110">
        <v>803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30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2</v>
      </c>
      <c r="AA110">
        <v>1491</v>
      </c>
    </row>
    <row r="111" spans="1:27" x14ac:dyDescent="0.25">
      <c r="H111" t="s">
        <v>42</v>
      </c>
    </row>
    <row r="112" spans="1:27" x14ac:dyDescent="0.25">
      <c r="A112">
        <v>53</v>
      </c>
      <c r="B112">
        <v>4924</v>
      </c>
      <c r="C112" t="s">
        <v>254</v>
      </c>
      <c r="D112" t="s">
        <v>114</v>
      </c>
      <c r="E112" t="s">
        <v>255</v>
      </c>
      <c r="F112" t="s">
        <v>256</v>
      </c>
      <c r="G112" t="str">
        <f>"201409001521"</f>
        <v>201409001521</v>
      </c>
      <c r="H112" t="s">
        <v>257</v>
      </c>
      <c r="I112">
        <v>0</v>
      </c>
      <c r="J112">
        <v>0</v>
      </c>
      <c r="K112">
        <v>0</v>
      </c>
      <c r="L112">
        <v>0</v>
      </c>
      <c r="M112">
        <v>100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2</v>
      </c>
      <c r="AA112" t="s">
        <v>258</v>
      </c>
    </row>
    <row r="113" spans="1:27" x14ac:dyDescent="0.25">
      <c r="H113">
        <v>106</v>
      </c>
    </row>
    <row r="114" spans="1:27" x14ac:dyDescent="0.25">
      <c r="A114">
        <v>54</v>
      </c>
      <c r="B114">
        <v>2101</v>
      </c>
      <c r="C114" t="s">
        <v>259</v>
      </c>
      <c r="D114" t="s">
        <v>164</v>
      </c>
      <c r="E114" t="s">
        <v>120</v>
      </c>
      <c r="F114" t="s">
        <v>260</v>
      </c>
      <c r="G114" t="str">
        <f>"00134685"</f>
        <v>00134685</v>
      </c>
      <c r="H114">
        <v>869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2</v>
      </c>
      <c r="AA114">
        <v>1487</v>
      </c>
    </row>
    <row r="115" spans="1:27" x14ac:dyDescent="0.25">
      <c r="H115" t="s">
        <v>19</v>
      </c>
    </row>
    <row r="116" spans="1:27" x14ac:dyDescent="0.25">
      <c r="A116">
        <v>55</v>
      </c>
      <c r="B116">
        <v>4858</v>
      </c>
      <c r="C116" t="s">
        <v>261</v>
      </c>
      <c r="D116" t="s">
        <v>195</v>
      </c>
      <c r="E116" t="s">
        <v>31</v>
      </c>
      <c r="F116" t="s">
        <v>262</v>
      </c>
      <c r="G116" t="str">
        <f>"200712000700"</f>
        <v>200712000700</v>
      </c>
      <c r="H116" t="s">
        <v>263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2</v>
      </c>
      <c r="AA116" t="s">
        <v>264</v>
      </c>
    </row>
    <row r="117" spans="1:27" x14ac:dyDescent="0.25">
      <c r="H117" t="s">
        <v>51</v>
      </c>
    </row>
    <row r="118" spans="1:27" x14ac:dyDescent="0.25">
      <c r="A118">
        <v>56</v>
      </c>
      <c r="B118">
        <v>5090</v>
      </c>
      <c r="C118" t="s">
        <v>265</v>
      </c>
      <c r="D118" t="s">
        <v>266</v>
      </c>
      <c r="E118" t="s">
        <v>267</v>
      </c>
      <c r="F118" t="s">
        <v>268</v>
      </c>
      <c r="G118" t="str">
        <f>"200801007228"</f>
        <v>200801007228</v>
      </c>
      <c r="H118" t="s">
        <v>269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30</v>
      </c>
      <c r="S118">
        <v>0</v>
      </c>
      <c r="T118">
        <v>0</v>
      </c>
      <c r="U118">
        <v>0</v>
      </c>
      <c r="V118">
        <v>72</v>
      </c>
      <c r="W118">
        <v>504</v>
      </c>
      <c r="X118">
        <v>0</v>
      </c>
      <c r="Z118">
        <v>2</v>
      </c>
      <c r="AA118" t="s">
        <v>270</v>
      </c>
    </row>
    <row r="119" spans="1:27" x14ac:dyDescent="0.25">
      <c r="H119" t="s">
        <v>47</v>
      </c>
    </row>
    <row r="120" spans="1:27" x14ac:dyDescent="0.25">
      <c r="A120">
        <v>57</v>
      </c>
      <c r="B120">
        <v>454</v>
      </c>
      <c r="C120" t="s">
        <v>271</v>
      </c>
      <c r="D120" t="s">
        <v>31</v>
      </c>
      <c r="E120" t="s">
        <v>74</v>
      </c>
      <c r="F120" t="s">
        <v>272</v>
      </c>
      <c r="G120" t="str">
        <f>"201406003733"</f>
        <v>201406003733</v>
      </c>
      <c r="H120" t="s">
        <v>273</v>
      </c>
      <c r="I120">
        <v>0</v>
      </c>
      <c r="J120">
        <v>0</v>
      </c>
      <c r="K120">
        <v>0</v>
      </c>
      <c r="L120">
        <v>260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56</v>
      </c>
      <c r="W120">
        <v>392</v>
      </c>
      <c r="X120">
        <v>0</v>
      </c>
      <c r="Z120">
        <v>2</v>
      </c>
      <c r="AA120" t="s">
        <v>274</v>
      </c>
    </row>
    <row r="121" spans="1:27" x14ac:dyDescent="0.25">
      <c r="H121" t="s">
        <v>47</v>
      </c>
    </row>
    <row r="122" spans="1:27" x14ac:dyDescent="0.25">
      <c r="A122">
        <v>58</v>
      </c>
      <c r="B122">
        <v>1329</v>
      </c>
      <c r="C122" t="s">
        <v>275</v>
      </c>
      <c r="D122" t="s">
        <v>125</v>
      </c>
      <c r="E122" t="s">
        <v>31</v>
      </c>
      <c r="F122" t="s">
        <v>276</v>
      </c>
      <c r="G122" t="str">
        <f>"00146369"</f>
        <v>00146369</v>
      </c>
      <c r="H122" t="s">
        <v>277</v>
      </c>
      <c r="I122">
        <v>0</v>
      </c>
      <c r="J122">
        <v>0</v>
      </c>
      <c r="K122">
        <v>0</v>
      </c>
      <c r="L122">
        <v>0</v>
      </c>
      <c r="M122">
        <v>100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2</v>
      </c>
      <c r="AA122" t="s">
        <v>278</v>
      </c>
    </row>
    <row r="123" spans="1:27" x14ac:dyDescent="0.25">
      <c r="H123" t="s">
        <v>35</v>
      </c>
    </row>
    <row r="124" spans="1:27" x14ac:dyDescent="0.25">
      <c r="A124">
        <v>59</v>
      </c>
      <c r="B124">
        <v>4654</v>
      </c>
      <c r="C124" t="s">
        <v>279</v>
      </c>
      <c r="D124" t="s">
        <v>280</v>
      </c>
      <c r="E124" t="s">
        <v>37</v>
      </c>
      <c r="F124" t="s">
        <v>281</v>
      </c>
      <c r="G124" t="str">
        <f>"201506003161"</f>
        <v>201506003161</v>
      </c>
      <c r="H124" t="s">
        <v>282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2</v>
      </c>
      <c r="AA124" t="s">
        <v>283</v>
      </c>
    </row>
    <row r="125" spans="1:27" x14ac:dyDescent="0.25">
      <c r="H125" t="s">
        <v>109</v>
      </c>
    </row>
    <row r="126" spans="1:27" x14ac:dyDescent="0.25">
      <c r="A126">
        <v>60</v>
      </c>
      <c r="B126">
        <v>609</v>
      </c>
      <c r="C126" t="s">
        <v>284</v>
      </c>
      <c r="D126" t="s">
        <v>285</v>
      </c>
      <c r="E126" t="s">
        <v>22</v>
      </c>
      <c r="F126" t="s">
        <v>286</v>
      </c>
      <c r="G126" t="str">
        <f>"201402009186"</f>
        <v>201402009186</v>
      </c>
      <c r="H126" t="s">
        <v>287</v>
      </c>
      <c r="I126">
        <v>0</v>
      </c>
      <c r="J126">
        <v>0</v>
      </c>
      <c r="K126">
        <v>0</v>
      </c>
      <c r="L126">
        <v>200</v>
      </c>
      <c r="M126">
        <v>30</v>
      </c>
      <c r="N126">
        <v>70</v>
      </c>
      <c r="O126">
        <v>0</v>
      </c>
      <c r="P126">
        <v>30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59</v>
      </c>
      <c r="W126">
        <v>413</v>
      </c>
      <c r="X126">
        <v>0</v>
      </c>
      <c r="Z126">
        <v>2</v>
      </c>
      <c r="AA126" t="s">
        <v>288</v>
      </c>
    </row>
    <row r="127" spans="1:27" x14ac:dyDescent="0.25">
      <c r="H127" t="s">
        <v>35</v>
      </c>
    </row>
    <row r="128" spans="1:27" x14ac:dyDescent="0.25">
      <c r="A128">
        <v>61</v>
      </c>
      <c r="B128">
        <v>86</v>
      </c>
      <c r="C128" t="s">
        <v>289</v>
      </c>
      <c r="D128" t="s">
        <v>31</v>
      </c>
      <c r="E128" t="s">
        <v>195</v>
      </c>
      <c r="F128" t="s">
        <v>290</v>
      </c>
      <c r="G128" t="str">
        <f>"201304003149"</f>
        <v>201304003149</v>
      </c>
      <c r="H128" t="s">
        <v>291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50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2</v>
      </c>
      <c r="AA128" t="s">
        <v>292</v>
      </c>
    </row>
    <row r="129" spans="1:27" x14ac:dyDescent="0.25">
      <c r="H129" t="s">
        <v>56</v>
      </c>
    </row>
    <row r="130" spans="1:27" x14ac:dyDescent="0.25">
      <c r="A130">
        <v>62</v>
      </c>
      <c r="B130">
        <v>2211</v>
      </c>
      <c r="C130" t="s">
        <v>293</v>
      </c>
      <c r="D130" t="s">
        <v>92</v>
      </c>
      <c r="E130" t="s">
        <v>294</v>
      </c>
      <c r="F130" t="s">
        <v>295</v>
      </c>
      <c r="G130" t="str">
        <f>"00192425"</f>
        <v>00192425</v>
      </c>
      <c r="H130" t="s">
        <v>296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2</v>
      </c>
      <c r="AA130" t="s">
        <v>297</v>
      </c>
    </row>
    <row r="131" spans="1:27" x14ac:dyDescent="0.25">
      <c r="H131" t="s">
        <v>42</v>
      </c>
    </row>
    <row r="132" spans="1:27" x14ac:dyDescent="0.25">
      <c r="A132">
        <v>63</v>
      </c>
      <c r="B132">
        <v>3690</v>
      </c>
      <c r="C132" t="s">
        <v>298</v>
      </c>
      <c r="D132" t="s">
        <v>25</v>
      </c>
      <c r="E132" t="s">
        <v>299</v>
      </c>
      <c r="F132">
        <v>1039975</v>
      </c>
      <c r="G132" t="str">
        <f>"00012444"</f>
        <v>00012444</v>
      </c>
      <c r="H132">
        <v>792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3</v>
      </c>
      <c r="AA132">
        <v>1450</v>
      </c>
    </row>
    <row r="133" spans="1:27" x14ac:dyDescent="0.25">
      <c r="H133">
        <v>104</v>
      </c>
    </row>
    <row r="134" spans="1:27" x14ac:dyDescent="0.25">
      <c r="A134">
        <v>64</v>
      </c>
      <c r="B134">
        <v>850</v>
      </c>
      <c r="C134" t="s">
        <v>141</v>
      </c>
      <c r="D134" t="s">
        <v>26</v>
      </c>
      <c r="E134" t="s">
        <v>143</v>
      </c>
      <c r="F134" t="s">
        <v>300</v>
      </c>
      <c r="G134" t="str">
        <f>"00160543"</f>
        <v>00160543</v>
      </c>
      <c r="H134" t="s">
        <v>301</v>
      </c>
      <c r="I134">
        <v>150</v>
      </c>
      <c r="J134">
        <v>0</v>
      </c>
      <c r="K134">
        <v>200</v>
      </c>
      <c r="L134">
        <v>0</v>
      </c>
      <c r="M134">
        <v>100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12</v>
      </c>
      <c r="W134">
        <v>84</v>
      </c>
      <c r="X134">
        <v>0</v>
      </c>
      <c r="Z134">
        <v>2</v>
      </c>
      <c r="AA134" t="s">
        <v>302</v>
      </c>
    </row>
    <row r="135" spans="1:27" x14ac:dyDescent="0.25">
      <c r="H135">
        <v>104</v>
      </c>
    </row>
    <row r="136" spans="1:27" x14ac:dyDescent="0.25">
      <c r="A136">
        <v>65</v>
      </c>
      <c r="B136">
        <v>1822</v>
      </c>
      <c r="C136" t="s">
        <v>303</v>
      </c>
      <c r="D136" t="s">
        <v>22</v>
      </c>
      <c r="E136" t="s">
        <v>304</v>
      </c>
      <c r="F136" t="s">
        <v>305</v>
      </c>
      <c r="G136" t="str">
        <f>"201304004080"</f>
        <v>201304004080</v>
      </c>
      <c r="H136" t="s">
        <v>247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2</v>
      </c>
      <c r="AA136" t="s">
        <v>306</v>
      </c>
    </row>
    <row r="137" spans="1:27" x14ac:dyDescent="0.25">
      <c r="H137">
        <v>104</v>
      </c>
    </row>
    <row r="138" spans="1:27" x14ac:dyDescent="0.25">
      <c r="A138">
        <v>66</v>
      </c>
      <c r="B138">
        <v>3127</v>
      </c>
      <c r="C138" t="s">
        <v>307</v>
      </c>
      <c r="D138" t="s">
        <v>25</v>
      </c>
      <c r="E138" t="s">
        <v>21</v>
      </c>
      <c r="F138" t="s">
        <v>308</v>
      </c>
      <c r="G138" t="str">
        <f>"00012113"</f>
        <v>00012113</v>
      </c>
      <c r="H138" t="s">
        <v>296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50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2</v>
      </c>
      <c r="AA138" t="s">
        <v>309</v>
      </c>
    </row>
    <row r="139" spans="1:27" x14ac:dyDescent="0.25">
      <c r="H139">
        <v>104</v>
      </c>
    </row>
    <row r="140" spans="1:27" x14ac:dyDescent="0.25">
      <c r="A140">
        <v>67</v>
      </c>
      <c r="B140">
        <v>1710</v>
      </c>
      <c r="C140" t="s">
        <v>310</v>
      </c>
      <c r="D140" t="s">
        <v>14</v>
      </c>
      <c r="E140" t="s">
        <v>152</v>
      </c>
      <c r="F140" t="s">
        <v>311</v>
      </c>
      <c r="G140" t="str">
        <f>"200810000279"</f>
        <v>200810000279</v>
      </c>
      <c r="H140" t="s">
        <v>312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2</v>
      </c>
      <c r="AA140" t="s">
        <v>313</v>
      </c>
    </row>
    <row r="141" spans="1:27" x14ac:dyDescent="0.25">
      <c r="H141" t="s">
        <v>19</v>
      </c>
    </row>
    <row r="142" spans="1:27" x14ac:dyDescent="0.25">
      <c r="A142">
        <v>68</v>
      </c>
      <c r="B142">
        <v>4359</v>
      </c>
      <c r="C142" t="s">
        <v>314</v>
      </c>
      <c r="D142" t="s">
        <v>21</v>
      </c>
      <c r="E142" t="s">
        <v>30</v>
      </c>
      <c r="F142" t="s">
        <v>315</v>
      </c>
      <c r="G142" t="str">
        <f>"00126525"</f>
        <v>00126525</v>
      </c>
      <c r="H142" t="s">
        <v>316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55</v>
      </c>
      <c r="W142">
        <v>385</v>
      </c>
      <c r="X142">
        <v>0</v>
      </c>
      <c r="Z142">
        <v>2</v>
      </c>
      <c r="AA142" t="s">
        <v>317</v>
      </c>
    </row>
    <row r="143" spans="1:27" x14ac:dyDescent="0.25">
      <c r="H143" t="s">
        <v>56</v>
      </c>
    </row>
    <row r="144" spans="1:27" x14ac:dyDescent="0.25">
      <c r="A144">
        <v>69</v>
      </c>
      <c r="B144">
        <v>4648</v>
      </c>
      <c r="C144" t="s">
        <v>318</v>
      </c>
      <c r="D144" t="s">
        <v>319</v>
      </c>
      <c r="E144" t="s">
        <v>37</v>
      </c>
      <c r="F144" t="s">
        <v>320</v>
      </c>
      <c r="G144" t="str">
        <f>"00131748"</f>
        <v>00131748</v>
      </c>
      <c r="H144" t="s">
        <v>321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2</v>
      </c>
      <c r="AA144" t="s">
        <v>322</v>
      </c>
    </row>
    <row r="145" spans="1:27" x14ac:dyDescent="0.25">
      <c r="H145" t="s">
        <v>19</v>
      </c>
    </row>
    <row r="146" spans="1:27" x14ac:dyDescent="0.25">
      <c r="A146">
        <v>70</v>
      </c>
      <c r="B146">
        <v>2814</v>
      </c>
      <c r="C146" t="s">
        <v>323</v>
      </c>
      <c r="D146" t="s">
        <v>324</v>
      </c>
      <c r="E146" t="s">
        <v>74</v>
      </c>
      <c r="F146" t="s">
        <v>325</v>
      </c>
      <c r="G146" t="str">
        <f>"201406013525"</f>
        <v>201406013525</v>
      </c>
      <c r="H146" t="s">
        <v>243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50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54</v>
      </c>
      <c r="W146">
        <v>378</v>
      </c>
      <c r="X146">
        <v>0</v>
      </c>
      <c r="Z146">
        <v>2</v>
      </c>
      <c r="AA146" t="s">
        <v>326</v>
      </c>
    </row>
    <row r="147" spans="1:27" x14ac:dyDescent="0.25">
      <c r="H147" t="s">
        <v>19</v>
      </c>
    </row>
    <row r="148" spans="1:27" x14ac:dyDescent="0.25">
      <c r="A148">
        <v>71</v>
      </c>
      <c r="B148">
        <v>1162</v>
      </c>
      <c r="C148" t="s">
        <v>327</v>
      </c>
      <c r="D148" t="s">
        <v>328</v>
      </c>
      <c r="E148" t="s">
        <v>74</v>
      </c>
      <c r="F148" t="s">
        <v>329</v>
      </c>
      <c r="G148" t="str">
        <f>"200803000859"</f>
        <v>200803000859</v>
      </c>
      <c r="H148" t="s">
        <v>330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2</v>
      </c>
      <c r="AA148" t="s">
        <v>331</v>
      </c>
    </row>
    <row r="149" spans="1:27" x14ac:dyDescent="0.25">
      <c r="H149" t="s">
        <v>51</v>
      </c>
    </row>
    <row r="150" spans="1:27" x14ac:dyDescent="0.25">
      <c r="A150">
        <v>72</v>
      </c>
      <c r="B150">
        <v>1217</v>
      </c>
      <c r="C150" t="s">
        <v>332</v>
      </c>
      <c r="D150" t="s">
        <v>333</v>
      </c>
      <c r="E150" t="s">
        <v>195</v>
      </c>
      <c r="F150" t="s">
        <v>334</v>
      </c>
      <c r="G150" t="str">
        <f>"00087947"</f>
        <v>00087947</v>
      </c>
      <c r="H150">
        <v>770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30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2</v>
      </c>
      <c r="AA150">
        <v>1418</v>
      </c>
    </row>
    <row r="151" spans="1:27" x14ac:dyDescent="0.25">
      <c r="H151">
        <v>104</v>
      </c>
    </row>
    <row r="152" spans="1:27" x14ac:dyDescent="0.25">
      <c r="A152">
        <v>73</v>
      </c>
      <c r="B152">
        <v>1362</v>
      </c>
      <c r="C152" t="s">
        <v>335</v>
      </c>
      <c r="D152" t="s">
        <v>336</v>
      </c>
      <c r="E152" t="s">
        <v>30</v>
      </c>
      <c r="F152" t="s">
        <v>337</v>
      </c>
      <c r="G152" t="str">
        <f>"201411000109"</f>
        <v>201411000109</v>
      </c>
      <c r="H152" t="s">
        <v>338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2</v>
      </c>
      <c r="AA152" t="s">
        <v>339</v>
      </c>
    </row>
    <row r="153" spans="1:27" x14ac:dyDescent="0.25">
      <c r="H153" t="s">
        <v>42</v>
      </c>
    </row>
    <row r="154" spans="1:27" x14ac:dyDescent="0.25">
      <c r="A154">
        <v>74</v>
      </c>
      <c r="B154">
        <v>3531</v>
      </c>
      <c r="C154" t="s">
        <v>340</v>
      </c>
      <c r="D154" t="s">
        <v>82</v>
      </c>
      <c r="E154" t="s">
        <v>22</v>
      </c>
      <c r="F154">
        <v>78807</v>
      </c>
      <c r="G154" t="str">
        <f>"00208873"</f>
        <v>00208873</v>
      </c>
      <c r="H154" t="s">
        <v>206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30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2</v>
      </c>
      <c r="AA154" t="s">
        <v>341</v>
      </c>
    </row>
    <row r="155" spans="1:27" x14ac:dyDescent="0.25">
      <c r="H155">
        <v>104</v>
      </c>
    </row>
    <row r="156" spans="1:27" x14ac:dyDescent="0.25">
      <c r="A156">
        <v>75</v>
      </c>
      <c r="B156">
        <v>4741</v>
      </c>
      <c r="C156" t="s">
        <v>342</v>
      </c>
      <c r="D156" t="s">
        <v>114</v>
      </c>
      <c r="E156" t="s">
        <v>343</v>
      </c>
      <c r="F156" t="s">
        <v>344</v>
      </c>
      <c r="G156" t="str">
        <f>"201406009889"</f>
        <v>201406009889</v>
      </c>
      <c r="H156" t="s">
        <v>345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50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2</v>
      </c>
      <c r="AA156" t="s">
        <v>346</v>
      </c>
    </row>
    <row r="157" spans="1:27" x14ac:dyDescent="0.25">
      <c r="H157" t="s">
        <v>47</v>
      </c>
    </row>
    <row r="158" spans="1:27" x14ac:dyDescent="0.25">
      <c r="A158">
        <v>76</v>
      </c>
      <c r="B158">
        <v>3374</v>
      </c>
      <c r="C158" t="s">
        <v>347</v>
      </c>
      <c r="D158" t="s">
        <v>125</v>
      </c>
      <c r="E158" t="s">
        <v>195</v>
      </c>
      <c r="F158" t="s">
        <v>348</v>
      </c>
      <c r="G158" t="str">
        <f>"201410001269"</f>
        <v>201410001269</v>
      </c>
      <c r="H158" t="s">
        <v>349</v>
      </c>
      <c r="I158">
        <v>0</v>
      </c>
      <c r="J158">
        <v>0</v>
      </c>
      <c r="K158">
        <v>0</v>
      </c>
      <c r="L158">
        <v>0</v>
      </c>
      <c r="M158">
        <v>100</v>
      </c>
      <c r="N158">
        <v>30</v>
      </c>
      <c r="O158">
        <v>0</v>
      </c>
      <c r="P158">
        <v>0</v>
      </c>
      <c r="Q158">
        <v>70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2</v>
      </c>
      <c r="AA158" t="s">
        <v>350</v>
      </c>
    </row>
    <row r="159" spans="1:27" x14ac:dyDescent="0.25">
      <c r="H159" t="s">
        <v>47</v>
      </c>
    </row>
    <row r="160" spans="1:27" x14ac:dyDescent="0.25">
      <c r="A160">
        <v>77</v>
      </c>
      <c r="B160">
        <v>1590</v>
      </c>
      <c r="C160" t="s">
        <v>351</v>
      </c>
      <c r="D160" t="s">
        <v>74</v>
      </c>
      <c r="E160" t="s">
        <v>352</v>
      </c>
      <c r="F160" t="s">
        <v>353</v>
      </c>
      <c r="G160" t="str">
        <f>"200802008086"</f>
        <v>200802008086</v>
      </c>
      <c r="H160" t="s">
        <v>237</v>
      </c>
      <c r="I160">
        <v>150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2</v>
      </c>
      <c r="AA160" t="s">
        <v>354</v>
      </c>
    </row>
    <row r="161" spans="1:27" x14ac:dyDescent="0.25">
      <c r="H161" t="s">
        <v>35</v>
      </c>
    </row>
    <row r="162" spans="1:27" x14ac:dyDescent="0.25">
      <c r="A162">
        <v>78</v>
      </c>
      <c r="B162">
        <v>2315</v>
      </c>
      <c r="C162" t="s">
        <v>355</v>
      </c>
      <c r="D162" t="s">
        <v>356</v>
      </c>
      <c r="E162" t="s">
        <v>126</v>
      </c>
      <c r="F162" t="s">
        <v>357</v>
      </c>
      <c r="G162" t="str">
        <f>"201406005374"</f>
        <v>201406005374</v>
      </c>
      <c r="H162" t="s">
        <v>358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2</v>
      </c>
      <c r="AA162" t="s">
        <v>359</v>
      </c>
    </row>
    <row r="163" spans="1:27" x14ac:dyDescent="0.25">
      <c r="H163">
        <v>104</v>
      </c>
    </row>
    <row r="164" spans="1:27" x14ac:dyDescent="0.25">
      <c r="A164">
        <v>79</v>
      </c>
      <c r="B164">
        <v>2654</v>
      </c>
      <c r="C164" t="s">
        <v>360</v>
      </c>
      <c r="D164" t="s">
        <v>25</v>
      </c>
      <c r="E164" t="s">
        <v>195</v>
      </c>
      <c r="F164" t="s">
        <v>361</v>
      </c>
      <c r="G164" t="str">
        <f>"200811001730"</f>
        <v>200811001730</v>
      </c>
      <c r="H164" t="s">
        <v>362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2</v>
      </c>
      <c r="AA164" t="s">
        <v>363</v>
      </c>
    </row>
    <row r="165" spans="1:27" x14ac:dyDescent="0.25">
      <c r="H165">
        <v>104</v>
      </c>
    </row>
    <row r="166" spans="1:27" x14ac:dyDescent="0.25">
      <c r="A166">
        <v>80</v>
      </c>
      <c r="B166">
        <v>3989</v>
      </c>
      <c r="C166" t="s">
        <v>364</v>
      </c>
      <c r="D166" t="s">
        <v>195</v>
      </c>
      <c r="E166" t="s">
        <v>365</v>
      </c>
      <c r="F166" t="s">
        <v>366</v>
      </c>
      <c r="G166" t="str">
        <f>"00151764"</f>
        <v>00151764</v>
      </c>
      <c r="H166">
        <v>781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2</v>
      </c>
      <c r="AA166">
        <v>1399</v>
      </c>
    </row>
    <row r="167" spans="1:27" x14ac:dyDescent="0.25">
      <c r="H167" t="s">
        <v>19</v>
      </c>
    </row>
    <row r="168" spans="1:27" x14ac:dyDescent="0.25">
      <c r="A168">
        <v>81</v>
      </c>
      <c r="B168">
        <v>5337</v>
      </c>
      <c r="C168" t="s">
        <v>367</v>
      </c>
      <c r="D168" t="s">
        <v>328</v>
      </c>
      <c r="E168" t="s">
        <v>63</v>
      </c>
      <c r="F168" t="s">
        <v>368</v>
      </c>
      <c r="G168" t="str">
        <f>"00183313"</f>
        <v>00183313</v>
      </c>
      <c r="H168" t="s">
        <v>369</v>
      </c>
      <c r="I168">
        <v>0</v>
      </c>
      <c r="J168">
        <v>400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Z168">
        <v>2</v>
      </c>
      <c r="AA168" t="s">
        <v>370</v>
      </c>
    </row>
    <row r="169" spans="1:27" x14ac:dyDescent="0.25">
      <c r="H169" t="s">
        <v>56</v>
      </c>
    </row>
    <row r="170" spans="1:27" x14ac:dyDescent="0.25">
      <c r="A170">
        <v>82</v>
      </c>
      <c r="B170">
        <v>5233</v>
      </c>
      <c r="C170" t="s">
        <v>371</v>
      </c>
      <c r="D170" t="s">
        <v>372</v>
      </c>
      <c r="E170" t="s">
        <v>26</v>
      </c>
      <c r="F170" t="s">
        <v>373</v>
      </c>
      <c r="G170" t="str">
        <f>"00015088"</f>
        <v>00015088</v>
      </c>
      <c r="H170" t="s">
        <v>197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2</v>
      </c>
      <c r="AA170" t="s">
        <v>374</v>
      </c>
    </row>
    <row r="171" spans="1:27" x14ac:dyDescent="0.25">
      <c r="H171" t="s">
        <v>19</v>
      </c>
    </row>
    <row r="172" spans="1:27" x14ac:dyDescent="0.25">
      <c r="A172">
        <v>83</v>
      </c>
      <c r="B172">
        <v>1447</v>
      </c>
      <c r="C172" t="s">
        <v>375</v>
      </c>
      <c r="D172" t="s">
        <v>376</v>
      </c>
      <c r="E172" t="s">
        <v>37</v>
      </c>
      <c r="F172" t="s">
        <v>377</v>
      </c>
      <c r="G172" t="str">
        <f>"200801009099"</f>
        <v>200801009099</v>
      </c>
      <c r="H172">
        <v>737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2</v>
      </c>
      <c r="AA172">
        <v>1395</v>
      </c>
    </row>
    <row r="173" spans="1:27" x14ac:dyDescent="0.25">
      <c r="H173" t="s">
        <v>109</v>
      </c>
    </row>
    <row r="174" spans="1:27" x14ac:dyDescent="0.25">
      <c r="A174">
        <v>84</v>
      </c>
      <c r="B174">
        <v>3039</v>
      </c>
      <c r="C174" t="s">
        <v>378</v>
      </c>
      <c r="D174" t="s">
        <v>379</v>
      </c>
      <c r="E174" t="s">
        <v>380</v>
      </c>
      <c r="F174" t="s">
        <v>381</v>
      </c>
      <c r="G174" t="str">
        <f>"00207672"</f>
        <v>00207672</v>
      </c>
      <c r="H174" t="s">
        <v>382</v>
      </c>
      <c r="I174">
        <v>0</v>
      </c>
      <c r="J174">
        <v>0</v>
      </c>
      <c r="K174">
        <v>0</v>
      </c>
      <c r="L174">
        <v>0</v>
      </c>
      <c r="M174">
        <v>100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76</v>
      </c>
      <c r="W174">
        <v>532</v>
      </c>
      <c r="X174">
        <v>0</v>
      </c>
      <c r="Z174">
        <v>2</v>
      </c>
      <c r="AA174" t="s">
        <v>383</v>
      </c>
    </row>
    <row r="175" spans="1:27" x14ac:dyDescent="0.25">
      <c r="H175" t="s">
        <v>51</v>
      </c>
    </row>
    <row r="176" spans="1:27" x14ac:dyDescent="0.25">
      <c r="A176">
        <v>85</v>
      </c>
      <c r="B176">
        <v>536</v>
      </c>
      <c r="C176" t="s">
        <v>384</v>
      </c>
      <c r="D176" t="s">
        <v>385</v>
      </c>
      <c r="E176" t="s">
        <v>195</v>
      </c>
      <c r="F176" t="s">
        <v>386</v>
      </c>
      <c r="G176" t="str">
        <f>"00132033"</f>
        <v>00132033</v>
      </c>
      <c r="H176">
        <v>770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2</v>
      </c>
      <c r="AA176">
        <v>1388</v>
      </c>
    </row>
    <row r="177" spans="1:27" x14ac:dyDescent="0.25">
      <c r="H177">
        <v>104</v>
      </c>
    </row>
    <row r="178" spans="1:27" x14ac:dyDescent="0.25">
      <c r="A178">
        <v>86</v>
      </c>
      <c r="B178">
        <v>2432</v>
      </c>
      <c r="C178" t="s">
        <v>387</v>
      </c>
      <c r="D178" t="s">
        <v>25</v>
      </c>
      <c r="E178" t="s">
        <v>54</v>
      </c>
      <c r="F178" t="s">
        <v>388</v>
      </c>
      <c r="G178" t="str">
        <f>"00118203"</f>
        <v>00118203</v>
      </c>
      <c r="H178">
        <v>770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2</v>
      </c>
      <c r="AA178">
        <v>1388</v>
      </c>
    </row>
    <row r="179" spans="1:27" x14ac:dyDescent="0.25">
      <c r="H179" t="s">
        <v>56</v>
      </c>
    </row>
    <row r="180" spans="1:27" x14ac:dyDescent="0.25">
      <c r="A180">
        <v>87</v>
      </c>
      <c r="B180">
        <v>3110</v>
      </c>
      <c r="C180" t="s">
        <v>389</v>
      </c>
      <c r="D180" t="s">
        <v>390</v>
      </c>
      <c r="E180" t="s">
        <v>31</v>
      </c>
      <c r="F180" t="s">
        <v>391</v>
      </c>
      <c r="G180" t="str">
        <f>"201411000493"</f>
        <v>201411000493</v>
      </c>
      <c r="H180">
        <v>770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2</v>
      </c>
      <c r="AA180">
        <v>1388</v>
      </c>
    </row>
    <row r="181" spans="1:27" x14ac:dyDescent="0.25">
      <c r="H181">
        <v>104</v>
      </c>
    </row>
    <row r="182" spans="1:27" x14ac:dyDescent="0.25">
      <c r="A182">
        <v>88</v>
      </c>
      <c r="B182">
        <v>5040</v>
      </c>
      <c r="C182" t="s">
        <v>392</v>
      </c>
      <c r="D182" t="s">
        <v>393</v>
      </c>
      <c r="E182" t="s">
        <v>54</v>
      </c>
      <c r="F182" t="s">
        <v>394</v>
      </c>
      <c r="G182" t="str">
        <f>"200811001784"</f>
        <v>200811001784</v>
      </c>
      <c r="H182" t="s">
        <v>395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50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2</v>
      </c>
      <c r="AA182" t="s">
        <v>396</v>
      </c>
    </row>
    <row r="183" spans="1:27" x14ac:dyDescent="0.25">
      <c r="H183" t="s">
        <v>47</v>
      </c>
    </row>
    <row r="184" spans="1:27" x14ac:dyDescent="0.25">
      <c r="A184">
        <v>89</v>
      </c>
      <c r="B184">
        <v>3810</v>
      </c>
      <c r="C184" t="s">
        <v>397</v>
      </c>
      <c r="D184" t="s">
        <v>398</v>
      </c>
      <c r="E184" t="s">
        <v>126</v>
      </c>
      <c r="F184" t="s">
        <v>399</v>
      </c>
      <c r="G184" t="str">
        <f>"00196427"</f>
        <v>00196427</v>
      </c>
      <c r="H184">
        <v>748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50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2</v>
      </c>
      <c r="AA184">
        <v>1386</v>
      </c>
    </row>
    <row r="185" spans="1:27" x14ac:dyDescent="0.25">
      <c r="H185" t="s">
        <v>109</v>
      </c>
    </row>
    <row r="186" spans="1:27" x14ac:dyDescent="0.25">
      <c r="A186">
        <v>90</v>
      </c>
      <c r="B186">
        <v>2690</v>
      </c>
      <c r="C186" t="s">
        <v>400</v>
      </c>
      <c r="D186" t="s">
        <v>401</v>
      </c>
      <c r="E186" t="s">
        <v>63</v>
      </c>
      <c r="F186" t="s">
        <v>402</v>
      </c>
      <c r="G186" t="str">
        <f>"00010933"</f>
        <v>00010933</v>
      </c>
      <c r="H186" t="s">
        <v>403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70</v>
      </c>
      <c r="P186">
        <v>0</v>
      </c>
      <c r="Q186">
        <v>50</v>
      </c>
      <c r="R186">
        <v>0</v>
      </c>
      <c r="S186">
        <v>0</v>
      </c>
      <c r="T186">
        <v>0</v>
      </c>
      <c r="U186">
        <v>0</v>
      </c>
      <c r="V186">
        <v>53</v>
      </c>
      <c r="W186">
        <v>371</v>
      </c>
      <c r="X186">
        <v>0</v>
      </c>
      <c r="Z186">
        <v>2</v>
      </c>
      <c r="AA186" t="s">
        <v>404</v>
      </c>
    </row>
    <row r="187" spans="1:27" x14ac:dyDescent="0.25">
      <c r="H187" t="s">
        <v>42</v>
      </c>
    </row>
    <row r="188" spans="1:27" x14ac:dyDescent="0.25">
      <c r="A188">
        <v>91</v>
      </c>
      <c r="B188">
        <v>267</v>
      </c>
      <c r="C188" t="s">
        <v>405</v>
      </c>
      <c r="D188" t="s">
        <v>82</v>
      </c>
      <c r="E188" t="s">
        <v>37</v>
      </c>
      <c r="F188" t="s">
        <v>406</v>
      </c>
      <c r="G188" t="str">
        <f>"201405000448"</f>
        <v>201405000448</v>
      </c>
      <c r="H188" t="s">
        <v>321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2</v>
      </c>
      <c r="AA188" t="s">
        <v>407</v>
      </c>
    </row>
    <row r="189" spans="1:27" x14ac:dyDescent="0.25">
      <c r="H189">
        <v>104</v>
      </c>
    </row>
    <row r="190" spans="1:27" x14ac:dyDescent="0.25">
      <c r="A190">
        <v>92</v>
      </c>
      <c r="B190">
        <v>4813</v>
      </c>
      <c r="C190" t="s">
        <v>408</v>
      </c>
      <c r="D190" t="s">
        <v>266</v>
      </c>
      <c r="E190" t="s">
        <v>31</v>
      </c>
      <c r="F190" t="s">
        <v>409</v>
      </c>
      <c r="G190" t="str">
        <f>"201304003635"</f>
        <v>201304003635</v>
      </c>
      <c r="H190" t="s">
        <v>410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2</v>
      </c>
      <c r="AA190" t="s">
        <v>411</v>
      </c>
    </row>
    <row r="191" spans="1:27" x14ac:dyDescent="0.25">
      <c r="H191">
        <v>106</v>
      </c>
    </row>
    <row r="192" spans="1:27" x14ac:dyDescent="0.25">
      <c r="A192">
        <v>93</v>
      </c>
      <c r="B192">
        <v>6169</v>
      </c>
      <c r="C192" t="s">
        <v>412</v>
      </c>
      <c r="D192" t="s">
        <v>413</v>
      </c>
      <c r="E192" t="s">
        <v>31</v>
      </c>
      <c r="F192" t="s">
        <v>414</v>
      </c>
      <c r="G192" t="str">
        <f>"201505000222"</f>
        <v>201505000222</v>
      </c>
      <c r="H192">
        <v>671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68</v>
      </c>
      <c r="W192">
        <v>476</v>
      </c>
      <c r="X192">
        <v>0</v>
      </c>
      <c r="Z192">
        <v>2</v>
      </c>
      <c r="AA192">
        <v>1377</v>
      </c>
    </row>
    <row r="193" spans="1:27" x14ac:dyDescent="0.25">
      <c r="H193" t="s">
        <v>56</v>
      </c>
    </row>
    <row r="194" spans="1:27" x14ac:dyDescent="0.25">
      <c r="A194">
        <v>94</v>
      </c>
      <c r="B194">
        <v>1843</v>
      </c>
      <c r="C194" t="s">
        <v>415</v>
      </c>
      <c r="D194" t="s">
        <v>390</v>
      </c>
      <c r="E194" t="s">
        <v>416</v>
      </c>
      <c r="F194" t="s">
        <v>417</v>
      </c>
      <c r="G194" t="str">
        <f>"201409003134"</f>
        <v>201409003134</v>
      </c>
      <c r="H194" t="s">
        <v>277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2</v>
      </c>
      <c r="AA194" t="s">
        <v>418</v>
      </c>
    </row>
    <row r="195" spans="1:27" x14ac:dyDescent="0.25">
      <c r="H195" t="s">
        <v>56</v>
      </c>
    </row>
    <row r="196" spans="1:27" x14ac:dyDescent="0.25">
      <c r="A196">
        <v>95</v>
      </c>
      <c r="B196">
        <v>668</v>
      </c>
      <c r="C196" t="s">
        <v>419</v>
      </c>
      <c r="D196" t="s">
        <v>111</v>
      </c>
      <c r="E196" t="s">
        <v>143</v>
      </c>
      <c r="F196" t="s">
        <v>420</v>
      </c>
      <c r="G196" t="str">
        <f>"00195813"</f>
        <v>00195813</v>
      </c>
      <c r="H196">
        <v>726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30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2</v>
      </c>
      <c r="AA196">
        <v>1374</v>
      </c>
    </row>
    <row r="197" spans="1:27" x14ac:dyDescent="0.25">
      <c r="H197" t="s">
        <v>19</v>
      </c>
    </row>
    <row r="198" spans="1:27" x14ac:dyDescent="0.25">
      <c r="A198">
        <v>96</v>
      </c>
      <c r="B198">
        <v>6027</v>
      </c>
      <c r="C198" t="s">
        <v>421</v>
      </c>
      <c r="D198" t="s">
        <v>422</v>
      </c>
      <c r="E198" t="s">
        <v>74</v>
      </c>
      <c r="F198" t="s">
        <v>423</v>
      </c>
      <c r="G198" t="str">
        <f>"200805000469"</f>
        <v>200805000469</v>
      </c>
      <c r="H198" t="s">
        <v>424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2</v>
      </c>
      <c r="AA198" t="s">
        <v>425</v>
      </c>
    </row>
    <row r="199" spans="1:27" x14ac:dyDescent="0.25">
      <c r="H199">
        <v>106</v>
      </c>
    </row>
    <row r="200" spans="1:27" x14ac:dyDescent="0.25">
      <c r="A200">
        <v>97</v>
      </c>
      <c r="B200">
        <v>1495</v>
      </c>
      <c r="C200" t="s">
        <v>426</v>
      </c>
      <c r="D200" t="s">
        <v>82</v>
      </c>
      <c r="E200" t="s">
        <v>59</v>
      </c>
      <c r="F200" t="s">
        <v>427</v>
      </c>
      <c r="G200" t="str">
        <f>"00209703"</f>
        <v>00209703</v>
      </c>
      <c r="H200" t="s">
        <v>269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70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2</v>
      </c>
      <c r="AA200" t="s">
        <v>425</v>
      </c>
    </row>
    <row r="201" spans="1:27" x14ac:dyDescent="0.25">
      <c r="H201" t="s">
        <v>35</v>
      </c>
    </row>
    <row r="202" spans="1:27" x14ac:dyDescent="0.25">
      <c r="A202">
        <v>98</v>
      </c>
      <c r="B202">
        <v>6149</v>
      </c>
      <c r="C202" t="s">
        <v>428</v>
      </c>
      <c r="D202" t="s">
        <v>74</v>
      </c>
      <c r="E202" t="s">
        <v>59</v>
      </c>
      <c r="F202" t="s">
        <v>429</v>
      </c>
      <c r="G202" t="str">
        <f>"200802012171"</f>
        <v>200802012171</v>
      </c>
      <c r="H202" t="s">
        <v>362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50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77</v>
      </c>
      <c r="W202">
        <v>539</v>
      </c>
      <c r="X202">
        <v>0</v>
      </c>
      <c r="Z202">
        <v>2</v>
      </c>
      <c r="AA202" t="s">
        <v>430</v>
      </c>
    </row>
    <row r="203" spans="1:27" x14ac:dyDescent="0.25">
      <c r="H203" t="s">
        <v>47</v>
      </c>
    </row>
    <row r="204" spans="1:27" x14ac:dyDescent="0.25">
      <c r="A204">
        <v>99</v>
      </c>
      <c r="B204">
        <v>2876</v>
      </c>
      <c r="C204" t="s">
        <v>431</v>
      </c>
      <c r="D204" t="s">
        <v>432</v>
      </c>
      <c r="E204" t="s">
        <v>433</v>
      </c>
      <c r="F204" t="s">
        <v>434</v>
      </c>
      <c r="G204" t="str">
        <f>"200802005407"</f>
        <v>200802005407</v>
      </c>
      <c r="H204" t="s">
        <v>116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2</v>
      </c>
      <c r="AA204" t="s">
        <v>435</v>
      </c>
    </row>
    <row r="205" spans="1:27" x14ac:dyDescent="0.25">
      <c r="H205" t="s">
        <v>19</v>
      </c>
    </row>
    <row r="206" spans="1:27" x14ac:dyDescent="0.25">
      <c r="A206">
        <v>100</v>
      </c>
      <c r="B206">
        <v>6333</v>
      </c>
      <c r="C206" t="s">
        <v>436</v>
      </c>
      <c r="D206" t="s">
        <v>437</v>
      </c>
      <c r="E206" t="s">
        <v>438</v>
      </c>
      <c r="F206" t="s">
        <v>439</v>
      </c>
      <c r="G206" t="str">
        <f>"201304003917"</f>
        <v>201304003917</v>
      </c>
      <c r="H206" t="s">
        <v>291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2</v>
      </c>
      <c r="AA206" t="s">
        <v>440</v>
      </c>
    </row>
    <row r="207" spans="1:27" x14ac:dyDescent="0.25">
      <c r="H207" t="s">
        <v>42</v>
      </c>
    </row>
    <row r="208" spans="1:27" x14ac:dyDescent="0.25">
      <c r="A208">
        <v>101</v>
      </c>
      <c r="B208">
        <v>3829</v>
      </c>
      <c r="C208" t="s">
        <v>441</v>
      </c>
      <c r="D208" t="s">
        <v>442</v>
      </c>
      <c r="E208" t="s">
        <v>443</v>
      </c>
      <c r="F208" t="s">
        <v>444</v>
      </c>
      <c r="G208" t="str">
        <f>"00199613"</f>
        <v>00199613</v>
      </c>
      <c r="H208">
        <v>935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30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19</v>
      </c>
      <c r="W208">
        <v>133</v>
      </c>
      <c r="X208">
        <v>0</v>
      </c>
      <c r="Z208">
        <v>2</v>
      </c>
      <c r="AA208">
        <v>1368</v>
      </c>
    </row>
    <row r="209" spans="1:27" x14ac:dyDescent="0.25">
      <c r="H209" t="s">
        <v>51</v>
      </c>
    </row>
    <row r="210" spans="1:27" x14ac:dyDescent="0.25">
      <c r="A210">
        <v>102</v>
      </c>
      <c r="B210">
        <v>5380</v>
      </c>
      <c r="C210" t="s">
        <v>445</v>
      </c>
      <c r="D210" t="s">
        <v>114</v>
      </c>
      <c r="E210" t="s">
        <v>63</v>
      </c>
      <c r="F210" t="s">
        <v>446</v>
      </c>
      <c r="G210" t="str">
        <f>"201511022227"</f>
        <v>201511022227</v>
      </c>
      <c r="H210" t="s">
        <v>447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2</v>
      </c>
      <c r="AA210" t="s">
        <v>448</v>
      </c>
    </row>
    <row r="211" spans="1:27" x14ac:dyDescent="0.25">
      <c r="H211" t="s">
        <v>19</v>
      </c>
    </row>
    <row r="212" spans="1:27" x14ac:dyDescent="0.25">
      <c r="A212">
        <v>103</v>
      </c>
      <c r="B212">
        <v>3734</v>
      </c>
      <c r="C212" t="s">
        <v>449</v>
      </c>
      <c r="D212" t="s">
        <v>450</v>
      </c>
      <c r="E212" t="s">
        <v>63</v>
      </c>
      <c r="F212" t="s">
        <v>451</v>
      </c>
      <c r="G212" t="str">
        <f>"00188364"</f>
        <v>00188364</v>
      </c>
      <c r="H212" t="s">
        <v>154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50</v>
      </c>
      <c r="O212">
        <v>30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2</v>
      </c>
      <c r="AA212" t="s">
        <v>452</v>
      </c>
    </row>
    <row r="213" spans="1:27" x14ac:dyDescent="0.25">
      <c r="H213" t="s">
        <v>56</v>
      </c>
    </row>
    <row r="214" spans="1:27" x14ac:dyDescent="0.25">
      <c r="A214">
        <v>104</v>
      </c>
      <c r="B214">
        <v>6261</v>
      </c>
      <c r="C214" t="s">
        <v>453</v>
      </c>
      <c r="D214" t="s">
        <v>14</v>
      </c>
      <c r="E214" t="s">
        <v>74</v>
      </c>
      <c r="F214" t="s">
        <v>454</v>
      </c>
      <c r="G214" t="str">
        <f>"200912000132"</f>
        <v>200912000132</v>
      </c>
      <c r="H214" t="s">
        <v>206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50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2</v>
      </c>
      <c r="AA214" t="s">
        <v>455</v>
      </c>
    </row>
    <row r="215" spans="1:27" x14ac:dyDescent="0.25">
      <c r="H215" t="s">
        <v>42</v>
      </c>
    </row>
    <row r="216" spans="1:27" x14ac:dyDescent="0.25">
      <c r="A216">
        <v>105</v>
      </c>
      <c r="B216">
        <v>1284</v>
      </c>
      <c r="C216" t="s">
        <v>456</v>
      </c>
      <c r="D216" t="s">
        <v>82</v>
      </c>
      <c r="E216" t="s">
        <v>21</v>
      </c>
      <c r="F216" t="s">
        <v>457</v>
      </c>
      <c r="G216" t="str">
        <f>"201511019238"</f>
        <v>201511019238</v>
      </c>
      <c r="H216" t="s">
        <v>458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83</v>
      </c>
      <c r="W216">
        <v>581</v>
      </c>
      <c r="X216">
        <v>0</v>
      </c>
      <c r="Z216">
        <v>3</v>
      </c>
      <c r="AA216" t="s">
        <v>459</v>
      </c>
    </row>
    <row r="217" spans="1:27" x14ac:dyDescent="0.25">
      <c r="H217" t="s">
        <v>47</v>
      </c>
    </row>
    <row r="218" spans="1:27" x14ac:dyDescent="0.25">
      <c r="A218">
        <v>106</v>
      </c>
      <c r="B218">
        <v>3505</v>
      </c>
      <c r="C218" t="s">
        <v>460</v>
      </c>
      <c r="D218" t="s">
        <v>114</v>
      </c>
      <c r="E218" t="s">
        <v>22</v>
      </c>
      <c r="F218" t="s">
        <v>461</v>
      </c>
      <c r="G218" t="str">
        <f>"00033047"</f>
        <v>00033047</v>
      </c>
      <c r="H218">
        <v>737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2</v>
      </c>
      <c r="AA218">
        <v>1355</v>
      </c>
    </row>
    <row r="219" spans="1:27" x14ac:dyDescent="0.25">
      <c r="H219">
        <v>104</v>
      </c>
    </row>
    <row r="220" spans="1:27" x14ac:dyDescent="0.25">
      <c r="A220">
        <v>107</v>
      </c>
      <c r="B220">
        <v>5442</v>
      </c>
      <c r="C220" t="s">
        <v>462</v>
      </c>
      <c r="D220" t="s">
        <v>143</v>
      </c>
      <c r="E220" t="s">
        <v>195</v>
      </c>
      <c r="F220" t="s">
        <v>463</v>
      </c>
      <c r="G220" t="str">
        <f>"00162922"</f>
        <v>00162922</v>
      </c>
      <c r="H220" t="s">
        <v>464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74</v>
      </c>
      <c r="W220">
        <v>518</v>
      </c>
      <c r="X220">
        <v>0</v>
      </c>
      <c r="Z220">
        <v>2</v>
      </c>
      <c r="AA220" t="s">
        <v>465</v>
      </c>
    </row>
    <row r="221" spans="1:27" x14ac:dyDescent="0.25">
      <c r="H221">
        <v>106</v>
      </c>
    </row>
    <row r="222" spans="1:27" x14ac:dyDescent="0.25">
      <c r="A222">
        <v>108</v>
      </c>
      <c r="B222">
        <v>3486</v>
      </c>
      <c r="C222" t="s">
        <v>466</v>
      </c>
      <c r="D222" t="s">
        <v>393</v>
      </c>
      <c r="E222" t="s">
        <v>21</v>
      </c>
      <c r="F222" t="s">
        <v>467</v>
      </c>
      <c r="G222" t="str">
        <f>"00117507"</f>
        <v>00117507</v>
      </c>
      <c r="H222" t="s">
        <v>468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30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45</v>
      </c>
      <c r="W222">
        <v>315</v>
      </c>
      <c r="X222">
        <v>0</v>
      </c>
      <c r="Z222">
        <v>2</v>
      </c>
      <c r="AA222" t="s">
        <v>469</v>
      </c>
    </row>
    <row r="223" spans="1:27" x14ac:dyDescent="0.25">
      <c r="H223" t="s">
        <v>19</v>
      </c>
    </row>
    <row r="224" spans="1:27" x14ac:dyDescent="0.25">
      <c r="A224">
        <v>109</v>
      </c>
      <c r="B224">
        <v>2909</v>
      </c>
      <c r="C224" t="s">
        <v>470</v>
      </c>
      <c r="D224" t="s">
        <v>37</v>
      </c>
      <c r="E224" t="s">
        <v>31</v>
      </c>
      <c r="F224" t="s">
        <v>471</v>
      </c>
      <c r="G224" t="str">
        <f>"200712001272"</f>
        <v>200712001272</v>
      </c>
      <c r="H224" t="s">
        <v>472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2</v>
      </c>
      <c r="AA224" t="s">
        <v>473</v>
      </c>
    </row>
    <row r="225" spans="1:27" x14ac:dyDescent="0.25">
      <c r="H225">
        <v>104</v>
      </c>
    </row>
    <row r="226" spans="1:27" x14ac:dyDescent="0.25">
      <c r="A226">
        <v>110</v>
      </c>
      <c r="B226">
        <v>619</v>
      </c>
      <c r="C226" t="s">
        <v>474</v>
      </c>
      <c r="D226" t="s">
        <v>475</v>
      </c>
      <c r="E226" t="s">
        <v>31</v>
      </c>
      <c r="F226" t="s">
        <v>476</v>
      </c>
      <c r="G226" t="str">
        <f>"00113661"</f>
        <v>00113661</v>
      </c>
      <c r="H226" t="s">
        <v>477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2</v>
      </c>
      <c r="AA226" t="s">
        <v>478</v>
      </c>
    </row>
    <row r="227" spans="1:27" x14ac:dyDescent="0.25">
      <c r="H227" t="s">
        <v>35</v>
      </c>
    </row>
    <row r="228" spans="1:27" x14ac:dyDescent="0.25">
      <c r="A228">
        <v>111</v>
      </c>
      <c r="B228">
        <v>3791</v>
      </c>
      <c r="C228" t="s">
        <v>479</v>
      </c>
      <c r="D228" t="s">
        <v>44</v>
      </c>
      <c r="E228" t="s">
        <v>37</v>
      </c>
      <c r="F228" t="s">
        <v>480</v>
      </c>
      <c r="G228" t="str">
        <f>"201304006423"</f>
        <v>201304006423</v>
      </c>
      <c r="H228" t="s">
        <v>481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50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44</v>
      </c>
      <c r="W228">
        <v>308</v>
      </c>
      <c r="X228">
        <v>0</v>
      </c>
      <c r="Z228">
        <v>2</v>
      </c>
      <c r="AA228" t="s">
        <v>482</v>
      </c>
    </row>
    <row r="229" spans="1:27" x14ac:dyDescent="0.25">
      <c r="H229">
        <v>106</v>
      </c>
    </row>
    <row r="230" spans="1:27" x14ac:dyDescent="0.25">
      <c r="A230">
        <v>112</v>
      </c>
      <c r="B230">
        <v>4790</v>
      </c>
      <c r="C230" t="s">
        <v>483</v>
      </c>
      <c r="D230" t="s">
        <v>25</v>
      </c>
      <c r="E230" t="s">
        <v>484</v>
      </c>
      <c r="F230" t="s">
        <v>485</v>
      </c>
      <c r="G230" t="str">
        <f>"201506001027"</f>
        <v>201506001027</v>
      </c>
      <c r="H230" t="s">
        <v>287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2</v>
      </c>
      <c r="AA230" t="s">
        <v>486</v>
      </c>
    </row>
    <row r="231" spans="1:27" x14ac:dyDescent="0.25">
      <c r="H231" t="s">
        <v>487</v>
      </c>
    </row>
    <row r="232" spans="1:27" x14ac:dyDescent="0.25">
      <c r="A232">
        <v>113</v>
      </c>
      <c r="B232">
        <v>5991</v>
      </c>
      <c r="C232" t="s">
        <v>488</v>
      </c>
      <c r="D232" t="s">
        <v>489</v>
      </c>
      <c r="E232" t="s">
        <v>490</v>
      </c>
      <c r="F232" t="s">
        <v>491</v>
      </c>
      <c r="G232" t="str">
        <f>"00087720"</f>
        <v>00087720</v>
      </c>
      <c r="H232" t="s">
        <v>492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2</v>
      </c>
      <c r="AA232" t="s">
        <v>493</v>
      </c>
    </row>
    <row r="233" spans="1:27" x14ac:dyDescent="0.25">
      <c r="H233" t="s">
        <v>109</v>
      </c>
    </row>
    <row r="234" spans="1:27" x14ac:dyDescent="0.25">
      <c r="A234">
        <v>114</v>
      </c>
      <c r="B234">
        <v>3981</v>
      </c>
      <c r="C234" t="s">
        <v>494</v>
      </c>
      <c r="D234" t="s">
        <v>495</v>
      </c>
      <c r="E234" t="s">
        <v>63</v>
      </c>
      <c r="F234" t="s">
        <v>496</v>
      </c>
      <c r="G234" t="str">
        <f>"00191236"</f>
        <v>00191236</v>
      </c>
      <c r="H234" t="s">
        <v>458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2</v>
      </c>
      <c r="AA234" t="s">
        <v>497</v>
      </c>
    </row>
    <row r="235" spans="1:27" x14ac:dyDescent="0.25">
      <c r="H235" t="s">
        <v>47</v>
      </c>
    </row>
    <row r="236" spans="1:27" x14ac:dyDescent="0.25">
      <c r="A236">
        <v>115</v>
      </c>
      <c r="B236">
        <v>1519</v>
      </c>
      <c r="C236" t="s">
        <v>498</v>
      </c>
      <c r="D236" t="s">
        <v>499</v>
      </c>
      <c r="E236" t="s">
        <v>500</v>
      </c>
      <c r="F236" t="s">
        <v>501</v>
      </c>
      <c r="G236" t="str">
        <f>"201304001026"</f>
        <v>201304001026</v>
      </c>
      <c r="H236">
        <v>726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2</v>
      </c>
      <c r="AA236">
        <v>1344</v>
      </c>
    </row>
    <row r="237" spans="1:27" x14ac:dyDescent="0.25">
      <c r="H237" t="s">
        <v>56</v>
      </c>
    </row>
    <row r="238" spans="1:27" x14ac:dyDescent="0.25">
      <c r="A238">
        <v>116</v>
      </c>
      <c r="B238">
        <v>3316</v>
      </c>
      <c r="C238" t="s">
        <v>502</v>
      </c>
      <c r="D238" t="s">
        <v>37</v>
      </c>
      <c r="E238" t="s">
        <v>125</v>
      </c>
      <c r="F238" t="s">
        <v>503</v>
      </c>
      <c r="G238" t="str">
        <f>"00209664"</f>
        <v>00209664</v>
      </c>
      <c r="H238" t="s">
        <v>504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59</v>
      </c>
      <c r="W238">
        <v>413</v>
      </c>
      <c r="X238">
        <v>0</v>
      </c>
      <c r="Z238">
        <v>2</v>
      </c>
      <c r="AA238" t="s">
        <v>505</v>
      </c>
    </row>
    <row r="239" spans="1:27" x14ac:dyDescent="0.25">
      <c r="H239" t="s">
        <v>56</v>
      </c>
    </row>
    <row r="240" spans="1:27" x14ac:dyDescent="0.25">
      <c r="A240">
        <v>117</v>
      </c>
      <c r="B240">
        <v>1480</v>
      </c>
      <c r="C240" t="s">
        <v>506</v>
      </c>
      <c r="D240" t="s">
        <v>37</v>
      </c>
      <c r="E240" t="s">
        <v>21</v>
      </c>
      <c r="F240" t="s">
        <v>507</v>
      </c>
      <c r="G240" t="str">
        <f>"00209614"</f>
        <v>00209614</v>
      </c>
      <c r="H240" t="s">
        <v>508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2</v>
      </c>
      <c r="AA240" t="s">
        <v>509</v>
      </c>
    </row>
    <row r="241" spans="1:27" x14ac:dyDescent="0.25">
      <c r="H241" t="s">
        <v>19</v>
      </c>
    </row>
    <row r="242" spans="1:27" x14ac:dyDescent="0.25">
      <c r="A242">
        <v>118</v>
      </c>
      <c r="B242">
        <v>6268</v>
      </c>
      <c r="C242" t="s">
        <v>510</v>
      </c>
      <c r="D242" t="s">
        <v>37</v>
      </c>
      <c r="E242" t="s">
        <v>511</v>
      </c>
      <c r="F242" t="s">
        <v>512</v>
      </c>
      <c r="G242" t="str">
        <f>"00191906"</f>
        <v>00191906</v>
      </c>
      <c r="H242">
        <v>682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54</v>
      </c>
      <c r="W242">
        <v>378</v>
      </c>
      <c r="X242">
        <v>0</v>
      </c>
      <c r="Z242">
        <v>2</v>
      </c>
      <c r="AA242">
        <v>1330</v>
      </c>
    </row>
    <row r="243" spans="1:27" x14ac:dyDescent="0.25">
      <c r="H243">
        <v>104</v>
      </c>
    </row>
    <row r="244" spans="1:27" x14ac:dyDescent="0.25">
      <c r="A244">
        <v>119</v>
      </c>
      <c r="B244">
        <v>6436</v>
      </c>
      <c r="C244" t="s">
        <v>513</v>
      </c>
      <c r="D244" t="s">
        <v>142</v>
      </c>
      <c r="E244" t="s">
        <v>514</v>
      </c>
      <c r="F244" t="s">
        <v>515</v>
      </c>
      <c r="G244" t="str">
        <f>"00051857"</f>
        <v>00051857</v>
      </c>
      <c r="H244">
        <v>792</v>
      </c>
      <c r="I244">
        <v>0</v>
      </c>
      <c r="J244">
        <v>0</v>
      </c>
      <c r="K244">
        <v>0</v>
      </c>
      <c r="L244">
        <v>0</v>
      </c>
      <c r="M244">
        <v>100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52</v>
      </c>
      <c r="W244">
        <v>364</v>
      </c>
      <c r="X244">
        <v>0</v>
      </c>
      <c r="Z244">
        <v>2</v>
      </c>
      <c r="AA244">
        <v>1326</v>
      </c>
    </row>
    <row r="245" spans="1:27" x14ac:dyDescent="0.25">
      <c r="H245" t="s">
        <v>516</v>
      </c>
    </row>
    <row r="246" spans="1:27" x14ac:dyDescent="0.25">
      <c r="A246">
        <v>120</v>
      </c>
      <c r="B246">
        <v>3834</v>
      </c>
      <c r="C246" t="s">
        <v>517</v>
      </c>
      <c r="D246" t="s">
        <v>518</v>
      </c>
      <c r="E246" t="s">
        <v>63</v>
      </c>
      <c r="F246" t="s">
        <v>519</v>
      </c>
      <c r="G246" t="str">
        <f>"201304004164"</f>
        <v>201304004164</v>
      </c>
      <c r="H246">
        <v>781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39</v>
      </c>
      <c r="W246">
        <v>273</v>
      </c>
      <c r="X246">
        <v>0</v>
      </c>
      <c r="Z246">
        <v>2</v>
      </c>
      <c r="AA246">
        <v>1324</v>
      </c>
    </row>
    <row r="247" spans="1:27" x14ac:dyDescent="0.25">
      <c r="H247" t="s">
        <v>109</v>
      </c>
    </row>
    <row r="248" spans="1:27" x14ac:dyDescent="0.25">
      <c r="A248">
        <v>121</v>
      </c>
      <c r="B248">
        <v>4002</v>
      </c>
      <c r="C248" t="s">
        <v>520</v>
      </c>
      <c r="D248" t="s">
        <v>521</v>
      </c>
      <c r="E248" t="s">
        <v>93</v>
      </c>
      <c r="F248" t="s">
        <v>522</v>
      </c>
      <c r="G248" t="str">
        <f>"200802004228"</f>
        <v>200802004228</v>
      </c>
      <c r="H248" t="s">
        <v>523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30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2</v>
      </c>
      <c r="AA248" t="s">
        <v>524</v>
      </c>
    </row>
    <row r="249" spans="1:27" x14ac:dyDescent="0.25">
      <c r="H249" t="s">
        <v>516</v>
      </c>
    </row>
    <row r="250" spans="1:27" x14ac:dyDescent="0.25">
      <c r="A250">
        <v>122</v>
      </c>
      <c r="B250">
        <v>2347</v>
      </c>
      <c r="C250" t="s">
        <v>525</v>
      </c>
      <c r="D250" t="s">
        <v>526</v>
      </c>
      <c r="E250" t="s">
        <v>22</v>
      </c>
      <c r="F250" t="s">
        <v>527</v>
      </c>
      <c r="G250" t="str">
        <f>"00017372"</f>
        <v>00017372</v>
      </c>
      <c r="H250" t="s">
        <v>528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2</v>
      </c>
      <c r="AA250" t="s">
        <v>529</v>
      </c>
    </row>
    <row r="251" spans="1:27" x14ac:dyDescent="0.25">
      <c r="H251">
        <v>104</v>
      </c>
    </row>
    <row r="252" spans="1:27" x14ac:dyDescent="0.25">
      <c r="A252">
        <v>123</v>
      </c>
      <c r="B252">
        <v>2374</v>
      </c>
      <c r="C252" t="s">
        <v>530</v>
      </c>
      <c r="D252" t="s">
        <v>324</v>
      </c>
      <c r="E252" t="s">
        <v>31</v>
      </c>
      <c r="F252" t="s">
        <v>531</v>
      </c>
      <c r="G252" t="str">
        <f>"00013939"</f>
        <v>00013939</v>
      </c>
      <c r="H252" t="s">
        <v>85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21</v>
      </c>
      <c r="W252">
        <v>147</v>
      </c>
      <c r="X252">
        <v>0</v>
      </c>
      <c r="Z252">
        <v>2</v>
      </c>
      <c r="AA252" t="s">
        <v>532</v>
      </c>
    </row>
    <row r="253" spans="1:27" x14ac:dyDescent="0.25">
      <c r="H253" t="s">
        <v>51</v>
      </c>
    </row>
    <row r="254" spans="1:27" x14ac:dyDescent="0.25">
      <c r="A254">
        <v>124</v>
      </c>
      <c r="B254">
        <v>3509</v>
      </c>
      <c r="C254" t="s">
        <v>533</v>
      </c>
      <c r="D254" t="s">
        <v>68</v>
      </c>
      <c r="E254" t="s">
        <v>74</v>
      </c>
      <c r="F254" t="s">
        <v>534</v>
      </c>
      <c r="G254" t="str">
        <f>"201304006088"</f>
        <v>201304006088</v>
      </c>
      <c r="H254" t="s">
        <v>535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50</v>
      </c>
      <c r="O254">
        <v>30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40</v>
      </c>
      <c r="W254">
        <v>280</v>
      </c>
      <c r="X254">
        <v>0</v>
      </c>
      <c r="Z254">
        <v>2</v>
      </c>
      <c r="AA254" t="s">
        <v>536</v>
      </c>
    </row>
    <row r="255" spans="1:27" x14ac:dyDescent="0.25">
      <c r="H255" t="s">
        <v>51</v>
      </c>
    </row>
    <row r="256" spans="1:27" x14ac:dyDescent="0.25">
      <c r="A256">
        <v>125</v>
      </c>
      <c r="B256">
        <v>2310</v>
      </c>
      <c r="C256" t="s">
        <v>537</v>
      </c>
      <c r="D256" t="s">
        <v>30</v>
      </c>
      <c r="E256" t="s">
        <v>63</v>
      </c>
      <c r="F256" t="s">
        <v>538</v>
      </c>
      <c r="G256" t="str">
        <f>"201506004230"</f>
        <v>201506004230</v>
      </c>
      <c r="H256" t="s">
        <v>539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2</v>
      </c>
      <c r="AA256" t="s">
        <v>540</v>
      </c>
    </row>
    <row r="257" spans="1:27" x14ac:dyDescent="0.25">
      <c r="H257">
        <v>104</v>
      </c>
    </row>
    <row r="258" spans="1:27" x14ac:dyDescent="0.25">
      <c r="A258">
        <v>126</v>
      </c>
      <c r="B258">
        <v>4314</v>
      </c>
      <c r="C258" t="s">
        <v>541</v>
      </c>
      <c r="D258" t="s">
        <v>31</v>
      </c>
      <c r="E258" t="s">
        <v>195</v>
      </c>
      <c r="F258" t="s">
        <v>542</v>
      </c>
      <c r="G258" t="str">
        <f>"201506001460"</f>
        <v>201506001460</v>
      </c>
      <c r="H258">
        <v>550</v>
      </c>
      <c r="I258">
        <v>150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2</v>
      </c>
      <c r="AA258">
        <v>1318</v>
      </c>
    </row>
    <row r="259" spans="1:27" x14ac:dyDescent="0.25">
      <c r="H259">
        <v>106</v>
      </c>
    </row>
    <row r="260" spans="1:27" x14ac:dyDescent="0.25">
      <c r="A260">
        <v>127</v>
      </c>
      <c r="B260">
        <v>1383</v>
      </c>
      <c r="C260" t="s">
        <v>543</v>
      </c>
      <c r="D260" t="s">
        <v>240</v>
      </c>
      <c r="E260" t="s">
        <v>63</v>
      </c>
      <c r="F260" t="s">
        <v>544</v>
      </c>
      <c r="G260" t="str">
        <f>"00013949"</f>
        <v>00013949</v>
      </c>
      <c r="H260" t="s">
        <v>148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2</v>
      </c>
      <c r="AA260" t="s">
        <v>545</v>
      </c>
    </row>
    <row r="261" spans="1:27" x14ac:dyDescent="0.25">
      <c r="H261" t="s">
        <v>35</v>
      </c>
    </row>
    <row r="262" spans="1:27" x14ac:dyDescent="0.25">
      <c r="A262">
        <v>128</v>
      </c>
      <c r="B262">
        <v>161</v>
      </c>
      <c r="C262" t="s">
        <v>546</v>
      </c>
      <c r="D262" t="s">
        <v>547</v>
      </c>
      <c r="E262" t="s">
        <v>548</v>
      </c>
      <c r="F262" t="s">
        <v>549</v>
      </c>
      <c r="G262" t="str">
        <f>"201303000284"</f>
        <v>201303000284</v>
      </c>
      <c r="H262">
        <v>693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2</v>
      </c>
      <c r="AA262">
        <v>1311</v>
      </c>
    </row>
    <row r="263" spans="1:27" x14ac:dyDescent="0.25">
      <c r="H263">
        <v>104</v>
      </c>
    </row>
    <row r="264" spans="1:27" x14ac:dyDescent="0.25">
      <c r="A264">
        <v>129</v>
      </c>
      <c r="B264">
        <v>6326</v>
      </c>
      <c r="C264" t="s">
        <v>550</v>
      </c>
      <c r="D264" t="s">
        <v>551</v>
      </c>
      <c r="E264" t="s">
        <v>63</v>
      </c>
      <c r="F264" t="s">
        <v>552</v>
      </c>
      <c r="G264" t="str">
        <f>"201506001281"</f>
        <v>201506001281</v>
      </c>
      <c r="H264" t="s">
        <v>553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2</v>
      </c>
      <c r="AA264" t="s">
        <v>554</v>
      </c>
    </row>
    <row r="265" spans="1:27" x14ac:dyDescent="0.25">
      <c r="H265" t="s">
        <v>47</v>
      </c>
    </row>
    <row r="266" spans="1:27" x14ac:dyDescent="0.25">
      <c r="A266">
        <v>130</v>
      </c>
      <c r="B266">
        <v>2109</v>
      </c>
      <c r="C266" t="s">
        <v>555</v>
      </c>
      <c r="D266" t="s">
        <v>194</v>
      </c>
      <c r="E266" t="s">
        <v>74</v>
      </c>
      <c r="F266" t="s">
        <v>556</v>
      </c>
      <c r="G266" t="str">
        <f>"201304003776"</f>
        <v>201304003776</v>
      </c>
      <c r="H266" t="s">
        <v>358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36</v>
      </c>
      <c r="W266">
        <v>252</v>
      </c>
      <c r="X266">
        <v>0</v>
      </c>
      <c r="Z266">
        <v>2</v>
      </c>
      <c r="AA266" t="s">
        <v>557</v>
      </c>
    </row>
    <row r="267" spans="1:27" x14ac:dyDescent="0.25">
      <c r="H267" t="s">
        <v>109</v>
      </c>
    </row>
    <row r="268" spans="1:27" x14ac:dyDescent="0.25">
      <c r="A268">
        <v>131</v>
      </c>
      <c r="B268">
        <v>5286</v>
      </c>
      <c r="C268" t="s">
        <v>558</v>
      </c>
      <c r="D268" t="s">
        <v>22</v>
      </c>
      <c r="E268" t="s">
        <v>559</v>
      </c>
      <c r="F268" t="s">
        <v>560</v>
      </c>
      <c r="G268" t="str">
        <f>"00135079"</f>
        <v>00135079</v>
      </c>
      <c r="H268" t="s">
        <v>382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2</v>
      </c>
      <c r="AA268" t="s">
        <v>561</v>
      </c>
    </row>
    <row r="269" spans="1:27" x14ac:dyDescent="0.25">
      <c r="H269" t="s">
        <v>35</v>
      </c>
    </row>
    <row r="270" spans="1:27" x14ac:dyDescent="0.25">
      <c r="A270">
        <v>132</v>
      </c>
      <c r="B270">
        <v>4917</v>
      </c>
      <c r="C270" t="s">
        <v>562</v>
      </c>
      <c r="D270" t="s">
        <v>563</v>
      </c>
      <c r="E270" t="s">
        <v>31</v>
      </c>
      <c r="F270" t="s">
        <v>564</v>
      </c>
      <c r="G270" t="str">
        <f>"00172920"</f>
        <v>00172920</v>
      </c>
      <c r="H270" t="s">
        <v>247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30</v>
      </c>
      <c r="O270">
        <v>30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35</v>
      </c>
      <c r="W270">
        <v>245</v>
      </c>
      <c r="X270">
        <v>0</v>
      </c>
      <c r="Z270">
        <v>2</v>
      </c>
      <c r="AA270" t="s">
        <v>565</v>
      </c>
    </row>
    <row r="271" spans="1:27" x14ac:dyDescent="0.25">
      <c r="H271" t="s">
        <v>51</v>
      </c>
    </row>
    <row r="272" spans="1:27" x14ac:dyDescent="0.25">
      <c r="A272">
        <v>133</v>
      </c>
      <c r="B272">
        <v>2990</v>
      </c>
      <c r="C272" t="s">
        <v>566</v>
      </c>
      <c r="D272" t="s">
        <v>567</v>
      </c>
      <c r="E272" t="s">
        <v>21</v>
      </c>
      <c r="F272" t="s">
        <v>568</v>
      </c>
      <c r="G272" t="str">
        <f>"200712000256"</f>
        <v>200712000256</v>
      </c>
      <c r="H272" t="s">
        <v>233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2</v>
      </c>
      <c r="AA272" t="s">
        <v>569</v>
      </c>
    </row>
    <row r="273" spans="1:27" x14ac:dyDescent="0.25">
      <c r="H273" t="s">
        <v>35</v>
      </c>
    </row>
    <row r="274" spans="1:27" x14ac:dyDescent="0.25">
      <c r="A274">
        <v>134</v>
      </c>
      <c r="B274">
        <v>2084</v>
      </c>
      <c r="C274" t="s">
        <v>570</v>
      </c>
      <c r="D274" t="s">
        <v>82</v>
      </c>
      <c r="E274" t="s">
        <v>69</v>
      </c>
      <c r="F274" t="s">
        <v>571</v>
      </c>
      <c r="G274" t="str">
        <f>"201409003195"</f>
        <v>201409003195</v>
      </c>
      <c r="H274">
        <v>682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3</v>
      </c>
      <c r="AA274">
        <v>1300</v>
      </c>
    </row>
    <row r="275" spans="1:27" x14ac:dyDescent="0.25">
      <c r="H275" t="s">
        <v>19</v>
      </c>
    </row>
    <row r="276" spans="1:27" x14ac:dyDescent="0.25">
      <c r="A276">
        <v>135</v>
      </c>
      <c r="B276">
        <v>3715</v>
      </c>
      <c r="C276" t="s">
        <v>572</v>
      </c>
      <c r="D276" t="s">
        <v>573</v>
      </c>
      <c r="E276" t="s">
        <v>195</v>
      </c>
      <c r="F276" t="s">
        <v>574</v>
      </c>
      <c r="G276" t="str">
        <f>"200712001520"</f>
        <v>200712001520</v>
      </c>
      <c r="H276" t="s">
        <v>575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30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2</v>
      </c>
      <c r="AA276" t="s">
        <v>576</v>
      </c>
    </row>
    <row r="277" spans="1:27" x14ac:dyDescent="0.25">
      <c r="H277" t="s">
        <v>47</v>
      </c>
    </row>
    <row r="278" spans="1:27" x14ac:dyDescent="0.25">
      <c r="A278">
        <v>136</v>
      </c>
      <c r="B278">
        <v>1983</v>
      </c>
      <c r="C278" t="s">
        <v>577</v>
      </c>
      <c r="D278" t="s">
        <v>578</v>
      </c>
      <c r="E278" t="s">
        <v>54</v>
      </c>
      <c r="F278" t="s">
        <v>579</v>
      </c>
      <c r="G278" t="str">
        <f>"200801010409"</f>
        <v>200801010409</v>
      </c>
      <c r="H278" t="s">
        <v>395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2</v>
      </c>
      <c r="AA278" t="s">
        <v>580</v>
      </c>
    </row>
    <row r="279" spans="1:27" x14ac:dyDescent="0.25">
      <c r="H279" t="s">
        <v>19</v>
      </c>
    </row>
    <row r="280" spans="1:27" x14ac:dyDescent="0.25">
      <c r="A280">
        <v>137</v>
      </c>
      <c r="B280">
        <v>1061</v>
      </c>
      <c r="C280" t="s">
        <v>581</v>
      </c>
      <c r="D280" t="s">
        <v>119</v>
      </c>
      <c r="E280" t="s">
        <v>74</v>
      </c>
      <c r="F280" t="s">
        <v>582</v>
      </c>
      <c r="G280" t="str">
        <f>"201304002913"</f>
        <v>201304002913</v>
      </c>
      <c r="H280" t="s">
        <v>395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3</v>
      </c>
      <c r="AA280" t="s">
        <v>580</v>
      </c>
    </row>
    <row r="281" spans="1:27" x14ac:dyDescent="0.25">
      <c r="H281" t="s">
        <v>42</v>
      </c>
    </row>
    <row r="282" spans="1:27" x14ac:dyDescent="0.25">
      <c r="A282">
        <v>138</v>
      </c>
      <c r="B282">
        <v>4801</v>
      </c>
      <c r="C282" t="s">
        <v>583</v>
      </c>
      <c r="D282" t="s">
        <v>584</v>
      </c>
      <c r="E282" t="s">
        <v>105</v>
      </c>
      <c r="F282" t="s">
        <v>585</v>
      </c>
      <c r="G282" t="str">
        <f>"00193342"</f>
        <v>00193342</v>
      </c>
      <c r="H282" t="s">
        <v>157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2</v>
      </c>
      <c r="AA282" t="s">
        <v>586</v>
      </c>
    </row>
    <row r="283" spans="1:27" x14ac:dyDescent="0.25">
      <c r="H283" t="s">
        <v>109</v>
      </c>
    </row>
    <row r="284" spans="1:27" x14ac:dyDescent="0.25">
      <c r="A284">
        <v>139</v>
      </c>
      <c r="B284">
        <v>5910</v>
      </c>
      <c r="C284" t="s">
        <v>587</v>
      </c>
      <c r="D284" t="s">
        <v>82</v>
      </c>
      <c r="E284" t="s">
        <v>63</v>
      </c>
      <c r="F284" t="s">
        <v>588</v>
      </c>
      <c r="G284" t="str">
        <f>"200801004910"</f>
        <v>200801004910</v>
      </c>
      <c r="H284" t="s">
        <v>523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2</v>
      </c>
      <c r="AA284" t="s">
        <v>589</v>
      </c>
    </row>
    <row r="285" spans="1:27" x14ac:dyDescent="0.25">
      <c r="H285">
        <v>104</v>
      </c>
    </row>
    <row r="286" spans="1:27" x14ac:dyDescent="0.25">
      <c r="A286">
        <v>140</v>
      </c>
      <c r="B286">
        <v>3107</v>
      </c>
      <c r="C286" t="s">
        <v>590</v>
      </c>
      <c r="D286" t="s">
        <v>591</v>
      </c>
      <c r="E286" t="s">
        <v>31</v>
      </c>
      <c r="F286" t="s">
        <v>592</v>
      </c>
      <c r="G286" t="str">
        <f>"201406005912"</f>
        <v>201406005912</v>
      </c>
      <c r="H286" t="s">
        <v>523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2</v>
      </c>
      <c r="AA286" t="s">
        <v>589</v>
      </c>
    </row>
    <row r="287" spans="1:27" x14ac:dyDescent="0.25">
      <c r="H287">
        <v>104</v>
      </c>
    </row>
    <row r="288" spans="1:27" x14ac:dyDescent="0.25">
      <c r="A288">
        <v>141</v>
      </c>
      <c r="B288">
        <v>477</v>
      </c>
      <c r="C288" t="s">
        <v>593</v>
      </c>
      <c r="D288" t="s">
        <v>594</v>
      </c>
      <c r="E288" t="s">
        <v>31</v>
      </c>
      <c r="F288" t="s">
        <v>595</v>
      </c>
      <c r="G288" t="str">
        <f>"201406004005"</f>
        <v>201406004005</v>
      </c>
      <c r="H288" t="s">
        <v>358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50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26</v>
      </c>
      <c r="W288">
        <v>182</v>
      </c>
      <c r="X288">
        <v>0</v>
      </c>
      <c r="Z288">
        <v>2</v>
      </c>
      <c r="AA288" t="s">
        <v>596</v>
      </c>
    </row>
    <row r="289" spans="1:27" x14ac:dyDescent="0.25">
      <c r="H289" t="s">
        <v>47</v>
      </c>
    </row>
    <row r="290" spans="1:27" x14ac:dyDescent="0.25">
      <c r="A290">
        <v>142</v>
      </c>
      <c r="B290">
        <v>2428</v>
      </c>
      <c r="C290" t="s">
        <v>597</v>
      </c>
      <c r="D290" t="s">
        <v>598</v>
      </c>
      <c r="E290" t="s">
        <v>343</v>
      </c>
      <c r="F290" t="s">
        <v>599</v>
      </c>
      <c r="G290" t="str">
        <f>"200802008760"</f>
        <v>200802008760</v>
      </c>
      <c r="H290" t="s">
        <v>184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2</v>
      </c>
      <c r="AA290" t="s">
        <v>600</v>
      </c>
    </row>
    <row r="291" spans="1:27" x14ac:dyDescent="0.25">
      <c r="H291" t="s">
        <v>51</v>
      </c>
    </row>
    <row r="292" spans="1:27" x14ac:dyDescent="0.25">
      <c r="A292">
        <v>143</v>
      </c>
      <c r="B292">
        <v>216</v>
      </c>
      <c r="C292" t="s">
        <v>601</v>
      </c>
      <c r="D292" t="s">
        <v>602</v>
      </c>
      <c r="E292" t="s">
        <v>126</v>
      </c>
      <c r="F292" t="s">
        <v>603</v>
      </c>
      <c r="G292" t="str">
        <f>"200811001401"</f>
        <v>200811001401</v>
      </c>
      <c r="H292" t="s">
        <v>65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2</v>
      </c>
      <c r="AA292" t="s">
        <v>604</v>
      </c>
    </row>
    <row r="293" spans="1:27" x14ac:dyDescent="0.25">
      <c r="H293" t="s">
        <v>51</v>
      </c>
    </row>
    <row r="294" spans="1:27" x14ac:dyDescent="0.25">
      <c r="A294">
        <v>144</v>
      </c>
      <c r="B294">
        <v>2538</v>
      </c>
      <c r="C294" t="s">
        <v>605</v>
      </c>
      <c r="D294" t="s">
        <v>594</v>
      </c>
      <c r="E294" t="s">
        <v>37</v>
      </c>
      <c r="F294" t="s">
        <v>606</v>
      </c>
      <c r="G294" t="str">
        <f>"201504003229"</f>
        <v>201504003229</v>
      </c>
      <c r="H294" t="s">
        <v>607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50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20</v>
      </c>
      <c r="W294">
        <v>140</v>
      </c>
      <c r="X294">
        <v>0</v>
      </c>
      <c r="Z294">
        <v>2</v>
      </c>
      <c r="AA294" t="s">
        <v>608</v>
      </c>
    </row>
    <row r="295" spans="1:27" x14ac:dyDescent="0.25">
      <c r="H295">
        <v>106</v>
      </c>
    </row>
    <row r="296" spans="1:27" x14ac:dyDescent="0.25">
      <c r="A296">
        <v>145</v>
      </c>
      <c r="B296">
        <v>967</v>
      </c>
      <c r="C296" t="s">
        <v>609</v>
      </c>
      <c r="D296" t="s">
        <v>266</v>
      </c>
      <c r="E296" t="s">
        <v>105</v>
      </c>
      <c r="F296" t="s">
        <v>610</v>
      </c>
      <c r="G296" t="str">
        <f>"201401002615"</f>
        <v>201401002615</v>
      </c>
      <c r="H296" t="s">
        <v>528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2</v>
      </c>
      <c r="AA296" t="s">
        <v>611</v>
      </c>
    </row>
    <row r="297" spans="1:27" x14ac:dyDescent="0.25">
      <c r="H297" t="s">
        <v>109</v>
      </c>
    </row>
    <row r="298" spans="1:27" x14ac:dyDescent="0.25">
      <c r="A298">
        <v>146</v>
      </c>
      <c r="B298">
        <v>4761</v>
      </c>
      <c r="C298" t="s">
        <v>612</v>
      </c>
      <c r="D298" t="s">
        <v>324</v>
      </c>
      <c r="E298" t="s">
        <v>31</v>
      </c>
      <c r="F298" t="s">
        <v>613</v>
      </c>
      <c r="G298" t="str">
        <f>"00095218"</f>
        <v>00095218</v>
      </c>
      <c r="H298" t="s">
        <v>614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2</v>
      </c>
      <c r="AA298" t="s">
        <v>615</v>
      </c>
    </row>
    <row r="299" spans="1:27" x14ac:dyDescent="0.25">
      <c r="H299" t="s">
        <v>35</v>
      </c>
    </row>
    <row r="300" spans="1:27" x14ac:dyDescent="0.25">
      <c r="A300">
        <v>147</v>
      </c>
      <c r="B300">
        <v>3725</v>
      </c>
      <c r="C300" t="s">
        <v>616</v>
      </c>
      <c r="D300" t="s">
        <v>68</v>
      </c>
      <c r="E300" t="s">
        <v>484</v>
      </c>
      <c r="F300" t="s">
        <v>617</v>
      </c>
      <c r="G300" t="str">
        <f>"00012902"</f>
        <v>00012902</v>
      </c>
      <c r="H300" t="s">
        <v>618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3</v>
      </c>
      <c r="AA300" t="s">
        <v>619</v>
      </c>
    </row>
    <row r="301" spans="1:27" x14ac:dyDescent="0.25">
      <c r="H301" t="s">
        <v>19</v>
      </c>
    </row>
    <row r="302" spans="1:27" x14ac:dyDescent="0.25">
      <c r="A302">
        <v>148</v>
      </c>
      <c r="B302">
        <v>1755</v>
      </c>
      <c r="C302" t="s">
        <v>620</v>
      </c>
      <c r="D302" t="s">
        <v>621</v>
      </c>
      <c r="E302" t="s">
        <v>125</v>
      </c>
      <c r="F302" t="s">
        <v>622</v>
      </c>
      <c r="G302" t="str">
        <f>"201506004291"</f>
        <v>201506004291</v>
      </c>
      <c r="H302" t="s">
        <v>206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30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65</v>
      </c>
      <c r="W302">
        <v>455</v>
      </c>
      <c r="X302">
        <v>0</v>
      </c>
      <c r="Z302">
        <v>2</v>
      </c>
      <c r="AA302" t="s">
        <v>623</v>
      </c>
    </row>
    <row r="303" spans="1:27" x14ac:dyDescent="0.25">
      <c r="H303" t="s">
        <v>51</v>
      </c>
    </row>
    <row r="304" spans="1:27" x14ac:dyDescent="0.25">
      <c r="A304">
        <v>149</v>
      </c>
      <c r="B304">
        <v>2384</v>
      </c>
      <c r="C304" t="s">
        <v>624</v>
      </c>
      <c r="D304" t="s">
        <v>54</v>
      </c>
      <c r="E304" t="s">
        <v>69</v>
      </c>
      <c r="F304" t="s">
        <v>625</v>
      </c>
      <c r="G304" t="str">
        <f>"201410009973"</f>
        <v>201410009973</v>
      </c>
      <c r="H304" t="s">
        <v>626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77</v>
      </c>
      <c r="W304">
        <v>539</v>
      </c>
      <c r="X304">
        <v>0</v>
      </c>
      <c r="Z304">
        <v>2</v>
      </c>
      <c r="AA304" t="s">
        <v>627</v>
      </c>
    </row>
    <row r="305" spans="1:27" x14ac:dyDescent="0.25">
      <c r="H305" t="s">
        <v>35</v>
      </c>
    </row>
    <row r="306" spans="1:27" x14ac:dyDescent="0.25">
      <c r="A306">
        <v>150</v>
      </c>
      <c r="B306">
        <v>146</v>
      </c>
      <c r="C306" t="s">
        <v>628</v>
      </c>
      <c r="D306" t="s">
        <v>629</v>
      </c>
      <c r="E306" t="s">
        <v>630</v>
      </c>
      <c r="F306" t="s">
        <v>631</v>
      </c>
      <c r="G306" t="str">
        <f>"00127281"</f>
        <v>00127281</v>
      </c>
      <c r="H306" t="s">
        <v>632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2</v>
      </c>
      <c r="AA306" t="s">
        <v>633</v>
      </c>
    </row>
    <row r="307" spans="1:27" x14ac:dyDescent="0.25">
      <c r="H307" t="s">
        <v>19</v>
      </c>
    </row>
    <row r="308" spans="1:27" x14ac:dyDescent="0.25">
      <c r="A308">
        <v>151</v>
      </c>
      <c r="B308">
        <v>2516</v>
      </c>
      <c r="C308" t="s">
        <v>634</v>
      </c>
      <c r="D308" t="s">
        <v>58</v>
      </c>
      <c r="E308" t="s">
        <v>54</v>
      </c>
      <c r="F308" t="s">
        <v>635</v>
      </c>
      <c r="G308" t="str">
        <f>"00151769"</f>
        <v>00151769</v>
      </c>
      <c r="H308" t="s">
        <v>632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2</v>
      </c>
      <c r="AA308" t="s">
        <v>633</v>
      </c>
    </row>
    <row r="309" spans="1:27" x14ac:dyDescent="0.25">
      <c r="H309" t="s">
        <v>19</v>
      </c>
    </row>
    <row r="310" spans="1:27" x14ac:dyDescent="0.25">
      <c r="A310">
        <v>152</v>
      </c>
      <c r="B310">
        <v>3549</v>
      </c>
      <c r="C310" t="s">
        <v>636</v>
      </c>
      <c r="D310" t="s">
        <v>637</v>
      </c>
      <c r="E310" t="s">
        <v>638</v>
      </c>
      <c r="F310" t="s">
        <v>639</v>
      </c>
      <c r="G310" t="str">
        <f>"200801007128"</f>
        <v>200801007128</v>
      </c>
      <c r="H310" t="s">
        <v>632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2</v>
      </c>
      <c r="AA310" t="s">
        <v>633</v>
      </c>
    </row>
    <row r="311" spans="1:27" x14ac:dyDescent="0.25">
      <c r="H311" t="s">
        <v>516</v>
      </c>
    </row>
    <row r="312" spans="1:27" x14ac:dyDescent="0.25">
      <c r="A312">
        <v>153</v>
      </c>
      <c r="B312">
        <v>3553</v>
      </c>
      <c r="C312" t="s">
        <v>640</v>
      </c>
      <c r="D312" t="s">
        <v>105</v>
      </c>
      <c r="E312" t="s">
        <v>152</v>
      </c>
      <c r="F312" t="s">
        <v>641</v>
      </c>
      <c r="G312" t="str">
        <f>"201304000538"</f>
        <v>201304000538</v>
      </c>
      <c r="H312" t="s">
        <v>523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53</v>
      </c>
      <c r="W312">
        <v>371</v>
      </c>
      <c r="X312">
        <v>0</v>
      </c>
      <c r="Z312">
        <v>2</v>
      </c>
      <c r="AA312" t="s">
        <v>642</v>
      </c>
    </row>
    <row r="313" spans="1:27" x14ac:dyDescent="0.25">
      <c r="H313" t="s">
        <v>35</v>
      </c>
    </row>
    <row r="314" spans="1:27" x14ac:dyDescent="0.25">
      <c r="A314">
        <v>154</v>
      </c>
      <c r="B314">
        <v>1908</v>
      </c>
      <c r="C314" t="s">
        <v>643</v>
      </c>
      <c r="D314" t="s">
        <v>475</v>
      </c>
      <c r="E314" t="s">
        <v>31</v>
      </c>
      <c r="F314" t="s">
        <v>644</v>
      </c>
      <c r="G314" t="str">
        <f>"00205303"</f>
        <v>00205303</v>
      </c>
      <c r="H314" t="s">
        <v>201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2</v>
      </c>
      <c r="AA314" t="s">
        <v>645</v>
      </c>
    </row>
    <row r="315" spans="1:27" x14ac:dyDescent="0.25">
      <c r="H315" t="s">
        <v>19</v>
      </c>
    </row>
    <row r="316" spans="1:27" x14ac:dyDescent="0.25">
      <c r="A316">
        <v>155</v>
      </c>
      <c r="B316">
        <v>2320</v>
      </c>
      <c r="C316" t="s">
        <v>646</v>
      </c>
      <c r="D316" t="s">
        <v>195</v>
      </c>
      <c r="E316" t="s">
        <v>37</v>
      </c>
      <c r="F316" t="s">
        <v>647</v>
      </c>
      <c r="G316" t="str">
        <f>"00095976"</f>
        <v>00095976</v>
      </c>
      <c r="H316" t="s">
        <v>648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23</v>
      </c>
      <c r="W316">
        <v>161</v>
      </c>
      <c r="X316">
        <v>0</v>
      </c>
      <c r="Z316">
        <v>2</v>
      </c>
      <c r="AA316" t="s">
        <v>649</v>
      </c>
    </row>
    <row r="317" spans="1:27" x14ac:dyDescent="0.25">
      <c r="H317" t="s">
        <v>109</v>
      </c>
    </row>
    <row r="318" spans="1:27" x14ac:dyDescent="0.25">
      <c r="A318">
        <v>156</v>
      </c>
      <c r="B318">
        <v>3180</v>
      </c>
      <c r="C318" t="s">
        <v>650</v>
      </c>
      <c r="D318" t="s">
        <v>82</v>
      </c>
      <c r="E318" t="s">
        <v>63</v>
      </c>
      <c r="F318" t="s">
        <v>651</v>
      </c>
      <c r="G318" t="str">
        <f>"201304000332"</f>
        <v>201304000332</v>
      </c>
      <c r="H318" t="s">
        <v>652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30</v>
      </c>
      <c r="R318">
        <v>0</v>
      </c>
      <c r="S318">
        <v>0</v>
      </c>
      <c r="T318">
        <v>0</v>
      </c>
      <c r="U318">
        <v>0</v>
      </c>
      <c r="V318">
        <v>74</v>
      </c>
      <c r="W318">
        <v>518</v>
      </c>
      <c r="X318">
        <v>0</v>
      </c>
      <c r="Z318">
        <v>2</v>
      </c>
      <c r="AA318" t="s">
        <v>653</v>
      </c>
    </row>
    <row r="319" spans="1:27" x14ac:dyDescent="0.25">
      <c r="H319" t="s">
        <v>51</v>
      </c>
    </row>
    <row r="320" spans="1:27" x14ac:dyDescent="0.25">
      <c r="A320">
        <v>157</v>
      </c>
      <c r="B320">
        <v>6431</v>
      </c>
      <c r="C320" t="s">
        <v>654</v>
      </c>
      <c r="D320" t="s">
        <v>655</v>
      </c>
      <c r="E320" t="s">
        <v>31</v>
      </c>
      <c r="F320" t="s">
        <v>656</v>
      </c>
      <c r="G320" t="str">
        <f>"201402012456"</f>
        <v>201402012456</v>
      </c>
      <c r="H320" t="s">
        <v>657</v>
      </c>
      <c r="I320">
        <v>0</v>
      </c>
      <c r="J320">
        <v>0</v>
      </c>
      <c r="K320">
        <v>0</v>
      </c>
      <c r="L320">
        <v>200</v>
      </c>
      <c r="M320">
        <v>30</v>
      </c>
      <c r="N320">
        <v>70</v>
      </c>
      <c r="O320">
        <v>70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Z320">
        <v>2</v>
      </c>
      <c r="AA320" t="s">
        <v>658</v>
      </c>
    </row>
    <row r="321" spans="1:27" x14ac:dyDescent="0.25">
      <c r="H321" t="s">
        <v>56</v>
      </c>
    </row>
    <row r="322" spans="1:27" x14ac:dyDescent="0.25">
      <c r="A322">
        <v>158</v>
      </c>
      <c r="B322">
        <v>1245</v>
      </c>
      <c r="C322" t="s">
        <v>659</v>
      </c>
      <c r="D322" t="s">
        <v>660</v>
      </c>
      <c r="E322" t="s">
        <v>63</v>
      </c>
      <c r="F322" t="s">
        <v>661</v>
      </c>
      <c r="G322" t="str">
        <f>"200801010534"</f>
        <v>200801010534</v>
      </c>
      <c r="H322" t="s">
        <v>575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2</v>
      </c>
      <c r="AA322" t="s">
        <v>662</v>
      </c>
    </row>
    <row r="323" spans="1:27" x14ac:dyDescent="0.25">
      <c r="H323">
        <v>104</v>
      </c>
    </row>
    <row r="324" spans="1:27" x14ac:dyDescent="0.25">
      <c r="A324">
        <v>159</v>
      </c>
      <c r="B324">
        <v>3838</v>
      </c>
      <c r="C324" t="s">
        <v>663</v>
      </c>
      <c r="D324" t="s">
        <v>393</v>
      </c>
      <c r="E324" t="s">
        <v>598</v>
      </c>
      <c r="F324" t="s">
        <v>664</v>
      </c>
      <c r="G324" t="str">
        <f>"200802003429"</f>
        <v>200802003429</v>
      </c>
      <c r="H324" t="s">
        <v>665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2</v>
      </c>
      <c r="AA324" t="s">
        <v>666</v>
      </c>
    </row>
    <row r="325" spans="1:27" x14ac:dyDescent="0.25">
      <c r="H325">
        <v>106</v>
      </c>
    </row>
    <row r="326" spans="1:27" x14ac:dyDescent="0.25">
      <c r="A326">
        <v>160</v>
      </c>
      <c r="B326">
        <v>602</v>
      </c>
      <c r="C326" t="s">
        <v>667</v>
      </c>
      <c r="D326" t="s">
        <v>21</v>
      </c>
      <c r="E326" t="s">
        <v>54</v>
      </c>
      <c r="F326" t="s">
        <v>668</v>
      </c>
      <c r="G326" t="str">
        <f>"201304001789"</f>
        <v>201304001789</v>
      </c>
      <c r="H326" t="s">
        <v>665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83</v>
      </c>
      <c r="W326">
        <v>581</v>
      </c>
      <c r="X326">
        <v>0</v>
      </c>
      <c r="Z326">
        <v>2</v>
      </c>
      <c r="AA326" t="s">
        <v>669</v>
      </c>
    </row>
    <row r="327" spans="1:27" x14ac:dyDescent="0.25">
      <c r="H327" t="s">
        <v>56</v>
      </c>
    </row>
    <row r="328" spans="1:27" x14ac:dyDescent="0.25">
      <c r="A328">
        <v>161</v>
      </c>
      <c r="B328">
        <v>4661</v>
      </c>
      <c r="C328" t="s">
        <v>670</v>
      </c>
      <c r="D328" t="s">
        <v>671</v>
      </c>
      <c r="E328" t="s">
        <v>31</v>
      </c>
      <c r="F328" t="s">
        <v>672</v>
      </c>
      <c r="G328" t="str">
        <f>"201304004408"</f>
        <v>201304004408</v>
      </c>
      <c r="H328" t="s">
        <v>673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2</v>
      </c>
      <c r="AA328" t="s">
        <v>674</v>
      </c>
    </row>
    <row r="329" spans="1:27" x14ac:dyDescent="0.25">
      <c r="H329" t="s">
        <v>51</v>
      </c>
    </row>
    <row r="330" spans="1:27" x14ac:dyDescent="0.25">
      <c r="A330">
        <v>162</v>
      </c>
      <c r="B330">
        <v>23</v>
      </c>
      <c r="C330" t="s">
        <v>675</v>
      </c>
      <c r="D330" t="s">
        <v>676</v>
      </c>
      <c r="E330" t="s">
        <v>74</v>
      </c>
      <c r="F330" t="s">
        <v>677</v>
      </c>
      <c r="G330" t="str">
        <f>"201409003422"</f>
        <v>201409003422</v>
      </c>
      <c r="H330" t="s">
        <v>263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2</v>
      </c>
      <c r="AA330" t="s">
        <v>678</v>
      </c>
    </row>
    <row r="331" spans="1:27" x14ac:dyDescent="0.25">
      <c r="H331" t="s">
        <v>47</v>
      </c>
    </row>
    <row r="332" spans="1:27" x14ac:dyDescent="0.25">
      <c r="A332">
        <v>163</v>
      </c>
      <c r="B332">
        <v>2801</v>
      </c>
      <c r="C332" t="s">
        <v>679</v>
      </c>
      <c r="D332" t="s">
        <v>680</v>
      </c>
      <c r="E332" t="s">
        <v>681</v>
      </c>
      <c r="F332" t="s">
        <v>682</v>
      </c>
      <c r="G332" t="str">
        <f>"201410010502"</f>
        <v>201410010502</v>
      </c>
      <c r="H332" t="s">
        <v>683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70</v>
      </c>
      <c r="O332">
        <v>30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72</v>
      </c>
      <c r="W332">
        <v>504</v>
      </c>
      <c r="X332">
        <v>0</v>
      </c>
      <c r="Z332">
        <v>2</v>
      </c>
      <c r="AA332" t="s">
        <v>684</v>
      </c>
    </row>
    <row r="333" spans="1:27" x14ac:dyDescent="0.25">
      <c r="H333" t="s">
        <v>42</v>
      </c>
    </row>
    <row r="334" spans="1:27" x14ac:dyDescent="0.25">
      <c r="A334">
        <v>164</v>
      </c>
      <c r="B334">
        <v>6183</v>
      </c>
      <c r="C334" t="s">
        <v>685</v>
      </c>
      <c r="D334" t="s">
        <v>680</v>
      </c>
      <c r="E334" t="s">
        <v>125</v>
      </c>
      <c r="F334" t="s">
        <v>686</v>
      </c>
      <c r="G334" t="str">
        <f>"200801008209"</f>
        <v>200801008209</v>
      </c>
      <c r="H334" t="s">
        <v>687</v>
      </c>
      <c r="I334">
        <v>0</v>
      </c>
      <c r="J334">
        <v>0</v>
      </c>
      <c r="K334">
        <v>200</v>
      </c>
      <c r="L334">
        <v>200</v>
      </c>
      <c r="M334">
        <v>0</v>
      </c>
      <c r="N334">
        <v>50</v>
      </c>
      <c r="O334">
        <v>70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11</v>
      </c>
      <c r="W334">
        <v>77</v>
      </c>
      <c r="X334">
        <v>0</v>
      </c>
      <c r="Z334">
        <v>2</v>
      </c>
      <c r="AA334" t="s">
        <v>688</v>
      </c>
    </row>
    <row r="335" spans="1:27" x14ac:dyDescent="0.25">
      <c r="H335" t="s">
        <v>47</v>
      </c>
    </row>
    <row r="336" spans="1:27" x14ac:dyDescent="0.25">
      <c r="A336">
        <v>165</v>
      </c>
      <c r="B336">
        <v>5956</v>
      </c>
      <c r="C336" t="s">
        <v>689</v>
      </c>
      <c r="D336" t="s">
        <v>74</v>
      </c>
      <c r="E336" t="s">
        <v>255</v>
      </c>
      <c r="F336" t="s">
        <v>690</v>
      </c>
      <c r="G336" t="str">
        <f>"00032466"</f>
        <v>00032466</v>
      </c>
      <c r="H336" t="s">
        <v>349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2</v>
      </c>
      <c r="AA336" t="s">
        <v>691</v>
      </c>
    </row>
    <row r="337" spans="1:27" x14ac:dyDescent="0.25">
      <c r="H337">
        <v>104</v>
      </c>
    </row>
    <row r="338" spans="1:27" x14ac:dyDescent="0.25">
      <c r="A338">
        <v>166</v>
      </c>
      <c r="B338">
        <v>2443</v>
      </c>
      <c r="C338" t="s">
        <v>692</v>
      </c>
      <c r="D338" t="s">
        <v>68</v>
      </c>
      <c r="E338" t="s">
        <v>21</v>
      </c>
      <c r="F338" t="s">
        <v>693</v>
      </c>
      <c r="G338" t="str">
        <f>"201504005132"</f>
        <v>201504005132</v>
      </c>
      <c r="H338" t="s">
        <v>157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30</v>
      </c>
      <c r="O338">
        <v>0</v>
      </c>
      <c r="P338">
        <v>70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36</v>
      </c>
      <c r="W338">
        <v>252</v>
      </c>
      <c r="X338">
        <v>0</v>
      </c>
      <c r="Z338">
        <v>2</v>
      </c>
      <c r="AA338" t="s">
        <v>694</v>
      </c>
    </row>
    <row r="339" spans="1:27" x14ac:dyDescent="0.25">
      <c r="H339" t="s">
        <v>51</v>
      </c>
    </row>
    <row r="340" spans="1:27" x14ac:dyDescent="0.25">
      <c r="A340">
        <v>167</v>
      </c>
      <c r="B340">
        <v>2329</v>
      </c>
      <c r="C340" t="s">
        <v>695</v>
      </c>
      <c r="D340" t="s">
        <v>143</v>
      </c>
      <c r="E340" t="s">
        <v>696</v>
      </c>
      <c r="F340" t="s">
        <v>697</v>
      </c>
      <c r="G340" t="str">
        <f>"00185287"</f>
        <v>00185287</v>
      </c>
      <c r="H340" t="s">
        <v>698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2</v>
      </c>
      <c r="AA340" t="s">
        <v>699</v>
      </c>
    </row>
    <row r="341" spans="1:27" x14ac:dyDescent="0.25">
      <c r="H341" t="s">
        <v>109</v>
      </c>
    </row>
    <row r="342" spans="1:27" x14ac:dyDescent="0.25">
      <c r="A342">
        <v>168</v>
      </c>
      <c r="B342">
        <v>4825</v>
      </c>
      <c r="C342" t="s">
        <v>700</v>
      </c>
      <c r="D342" t="s">
        <v>74</v>
      </c>
      <c r="E342" t="s">
        <v>30</v>
      </c>
      <c r="F342" t="s">
        <v>701</v>
      </c>
      <c r="G342" t="str">
        <f>"201410008764"</f>
        <v>201410008764</v>
      </c>
      <c r="H342">
        <v>704</v>
      </c>
      <c r="I342">
        <v>150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14</v>
      </c>
      <c r="W342">
        <v>98</v>
      </c>
      <c r="X342">
        <v>0</v>
      </c>
      <c r="Z342">
        <v>2</v>
      </c>
      <c r="AA342">
        <v>1222</v>
      </c>
    </row>
    <row r="343" spans="1:27" x14ac:dyDescent="0.25">
      <c r="H343" t="s">
        <v>35</v>
      </c>
    </row>
    <row r="344" spans="1:27" x14ac:dyDescent="0.25">
      <c r="A344">
        <v>169</v>
      </c>
      <c r="B344">
        <v>4111</v>
      </c>
      <c r="C344" t="s">
        <v>702</v>
      </c>
      <c r="D344" t="s">
        <v>31</v>
      </c>
      <c r="E344" t="s">
        <v>703</v>
      </c>
      <c r="F344" t="s">
        <v>704</v>
      </c>
      <c r="G344" t="str">
        <f>"00005227"</f>
        <v>00005227</v>
      </c>
      <c r="H344" t="s">
        <v>705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2</v>
      </c>
      <c r="AA344" t="s">
        <v>706</v>
      </c>
    </row>
    <row r="345" spans="1:27" x14ac:dyDescent="0.25">
      <c r="H345" t="s">
        <v>42</v>
      </c>
    </row>
    <row r="346" spans="1:27" x14ac:dyDescent="0.25">
      <c r="A346">
        <v>170</v>
      </c>
      <c r="B346">
        <v>1145</v>
      </c>
      <c r="C346" t="s">
        <v>707</v>
      </c>
      <c r="D346" t="s">
        <v>209</v>
      </c>
      <c r="E346" t="s">
        <v>69</v>
      </c>
      <c r="F346" t="s">
        <v>708</v>
      </c>
      <c r="G346" t="str">
        <f>"00205292"</f>
        <v>00205292</v>
      </c>
      <c r="H346" t="s">
        <v>709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2</v>
      </c>
      <c r="AA346" t="s">
        <v>710</v>
      </c>
    </row>
    <row r="347" spans="1:27" x14ac:dyDescent="0.25">
      <c r="H347" t="s">
        <v>47</v>
      </c>
    </row>
    <row r="348" spans="1:27" x14ac:dyDescent="0.25">
      <c r="A348">
        <v>171</v>
      </c>
      <c r="B348">
        <v>5068</v>
      </c>
      <c r="C348" t="s">
        <v>711</v>
      </c>
      <c r="D348" t="s">
        <v>31</v>
      </c>
      <c r="E348" t="s">
        <v>372</v>
      </c>
      <c r="F348" t="s">
        <v>712</v>
      </c>
      <c r="G348" t="str">
        <f>"200801011638"</f>
        <v>200801011638</v>
      </c>
      <c r="H348" t="s">
        <v>71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67</v>
      </c>
      <c r="W348">
        <v>469</v>
      </c>
      <c r="X348">
        <v>0</v>
      </c>
      <c r="Z348">
        <v>2</v>
      </c>
      <c r="AA348" t="s">
        <v>713</v>
      </c>
    </row>
    <row r="349" spans="1:27" x14ac:dyDescent="0.25">
      <c r="H349">
        <v>104</v>
      </c>
    </row>
    <row r="350" spans="1:27" x14ac:dyDescent="0.25">
      <c r="A350">
        <v>172</v>
      </c>
      <c r="B350">
        <v>345</v>
      </c>
      <c r="C350" t="s">
        <v>714</v>
      </c>
      <c r="D350" t="s">
        <v>25</v>
      </c>
      <c r="E350" t="s">
        <v>31</v>
      </c>
      <c r="F350" t="s">
        <v>715</v>
      </c>
      <c r="G350" t="str">
        <f>"00068655"</f>
        <v>00068655</v>
      </c>
      <c r="H350" t="s">
        <v>528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72</v>
      </c>
      <c r="W350">
        <v>504</v>
      </c>
      <c r="X350">
        <v>0</v>
      </c>
      <c r="Z350">
        <v>2</v>
      </c>
      <c r="AA350" t="s">
        <v>713</v>
      </c>
    </row>
    <row r="351" spans="1:27" x14ac:dyDescent="0.25">
      <c r="H351" t="s">
        <v>56</v>
      </c>
    </row>
    <row r="352" spans="1:27" x14ac:dyDescent="0.25">
      <c r="A352">
        <v>173</v>
      </c>
      <c r="B352">
        <v>54</v>
      </c>
      <c r="C352" t="s">
        <v>716</v>
      </c>
      <c r="D352" t="s">
        <v>63</v>
      </c>
      <c r="E352" t="s">
        <v>717</v>
      </c>
      <c r="F352" t="s">
        <v>718</v>
      </c>
      <c r="G352" t="str">
        <f>"00012349"</f>
        <v>00012349</v>
      </c>
      <c r="H352">
        <v>550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2</v>
      </c>
      <c r="AA352">
        <v>1208</v>
      </c>
    </row>
    <row r="353" spans="1:27" x14ac:dyDescent="0.25">
      <c r="H353" t="s">
        <v>51</v>
      </c>
    </row>
    <row r="354" spans="1:27" x14ac:dyDescent="0.25">
      <c r="A354">
        <v>174</v>
      </c>
      <c r="B354">
        <v>4853</v>
      </c>
      <c r="C354" t="s">
        <v>719</v>
      </c>
      <c r="D354" t="s">
        <v>720</v>
      </c>
      <c r="E354" t="s">
        <v>37</v>
      </c>
      <c r="F354" t="s">
        <v>721</v>
      </c>
      <c r="G354" t="str">
        <f>"201304003271"</f>
        <v>201304003271</v>
      </c>
      <c r="H354" t="s">
        <v>71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30</v>
      </c>
      <c r="W354">
        <v>210</v>
      </c>
      <c r="X354">
        <v>0</v>
      </c>
      <c r="Z354">
        <v>2</v>
      </c>
      <c r="AA354" t="s">
        <v>722</v>
      </c>
    </row>
    <row r="355" spans="1:27" x14ac:dyDescent="0.25">
      <c r="H355" t="s">
        <v>19</v>
      </c>
    </row>
    <row r="356" spans="1:27" x14ac:dyDescent="0.25">
      <c r="A356">
        <v>175</v>
      </c>
      <c r="B356">
        <v>4647</v>
      </c>
      <c r="C356" t="s">
        <v>723</v>
      </c>
      <c r="D356" t="s">
        <v>356</v>
      </c>
      <c r="E356" t="s">
        <v>31</v>
      </c>
      <c r="F356" t="s">
        <v>724</v>
      </c>
      <c r="G356" t="str">
        <f>"00199991"</f>
        <v>00199991</v>
      </c>
      <c r="H356">
        <v>726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57</v>
      </c>
      <c r="W356">
        <v>399</v>
      </c>
      <c r="X356">
        <v>0</v>
      </c>
      <c r="Z356">
        <v>2</v>
      </c>
      <c r="AA356">
        <v>1195</v>
      </c>
    </row>
    <row r="357" spans="1:27" x14ac:dyDescent="0.25">
      <c r="H357" t="s">
        <v>51</v>
      </c>
    </row>
    <row r="358" spans="1:27" x14ac:dyDescent="0.25">
      <c r="A358">
        <v>176</v>
      </c>
      <c r="B358">
        <v>5722</v>
      </c>
      <c r="C358" t="s">
        <v>725</v>
      </c>
      <c r="D358" t="s">
        <v>82</v>
      </c>
      <c r="E358" t="s">
        <v>267</v>
      </c>
      <c r="F358" t="s">
        <v>726</v>
      </c>
      <c r="G358" t="str">
        <f>"200911000281"</f>
        <v>200911000281</v>
      </c>
      <c r="H358" t="s">
        <v>727</v>
      </c>
      <c r="I358">
        <v>150</v>
      </c>
      <c r="J358">
        <v>0</v>
      </c>
      <c r="K358">
        <v>0</v>
      </c>
      <c r="L358">
        <v>0</v>
      </c>
      <c r="M358">
        <v>100</v>
      </c>
      <c r="N358">
        <v>70</v>
      </c>
      <c r="O358">
        <v>0</v>
      </c>
      <c r="P358">
        <v>0</v>
      </c>
      <c r="Q358">
        <v>70</v>
      </c>
      <c r="R358">
        <v>0</v>
      </c>
      <c r="S358">
        <v>0</v>
      </c>
      <c r="T358">
        <v>0</v>
      </c>
      <c r="U358">
        <v>0</v>
      </c>
      <c r="V358">
        <v>24</v>
      </c>
      <c r="W358">
        <v>168</v>
      </c>
      <c r="X358">
        <v>0</v>
      </c>
      <c r="Z358">
        <v>2</v>
      </c>
      <c r="AA358" t="s">
        <v>728</v>
      </c>
    </row>
    <row r="359" spans="1:27" x14ac:dyDescent="0.25">
      <c r="H359" t="s">
        <v>729</v>
      </c>
    </row>
    <row r="360" spans="1:27" x14ac:dyDescent="0.25">
      <c r="A360">
        <v>177</v>
      </c>
      <c r="B360">
        <v>4165</v>
      </c>
      <c r="C360" t="s">
        <v>730</v>
      </c>
      <c r="D360" t="s">
        <v>26</v>
      </c>
      <c r="E360" t="s">
        <v>731</v>
      </c>
      <c r="F360" t="s">
        <v>732</v>
      </c>
      <c r="G360" t="str">
        <f>"201406010823"</f>
        <v>201406010823</v>
      </c>
      <c r="H360" t="s">
        <v>618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50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40</v>
      </c>
      <c r="W360">
        <v>280</v>
      </c>
      <c r="X360">
        <v>0</v>
      </c>
      <c r="Z360">
        <v>2</v>
      </c>
      <c r="AA360" t="s">
        <v>733</v>
      </c>
    </row>
    <row r="361" spans="1:27" x14ac:dyDescent="0.25">
      <c r="H361" t="s">
        <v>42</v>
      </c>
    </row>
    <row r="362" spans="1:27" x14ac:dyDescent="0.25">
      <c r="A362">
        <v>178</v>
      </c>
      <c r="B362">
        <v>718</v>
      </c>
      <c r="C362" t="s">
        <v>734</v>
      </c>
      <c r="D362" t="s">
        <v>82</v>
      </c>
      <c r="E362" t="s">
        <v>31</v>
      </c>
      <c r="F362" t="s">
        <v>735</v>
      </c>
      <c r="G362" t="str">
        <f>"201304002042"</f>
        <v>201304002042</v>
      </c>
      <c r="H362">
        <v>825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30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38</v>
      </c>
      <c r="W362">
        <v>266</v>
      </c>
      <c r="X362">
        <v>0</v>
      </c>
      <c r="Z362">
        <v>2</v>
      </c>
      <c r="AA362">
        <v>1191</v>
      </c>
    </row>
    <row r="363" spans="1:27" x14ac:dyDescent="0.25">
      <c r="H363" t="s">
        <v>19</v>
      </c>
    </row>
    <row r="364" spans="1:27" x14ac:dyDescent="0.25">
      <c r="A364">
        <v>179</v>
      </c>
      <c r="B364">
        <v>2210</v>
      </c>
      <c r="C364" t="s">
        <v>736</v>
      </c>
      <c r="D364" t="s">
        <v>177</v>
      </c>
      <c r="E364" t="s">
        <v>31</v>
      </c>
      <c r="F364" t="s">
        <v>737</v>
      </c>
      <c r="G364" t="str">
        <f>"201406008997"</f>
        <v>201406008997</v>
      </c>
      <c r="H364" t="s">
        <v>738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30</v>
      </c>
      <c r="O364">
        <v>0</v>
      </c>
      <c r="P364">
        <v>50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33</v>
      </c>
      <c r="W364">
        <v>231</v>
      </c>
      <c r="X364">
        <v>0</v>
      </c>
      <c r="Z364">
        <v>2</v>
      </c>
      <c r="AA364" t="s">
        <v>739</v>
      </c>
    </row>
    <row r="365" spans="1:27" x14ac:dyDescent="0.25">
      <c r="H365" t="s">
        <v>42</v>
      </c>
    </row>
    <row r="366" spans="1:27" x14ac:dyDescent="0.25">
      <c r="A366">
        <v>180</v>
      </c>
      <c r="B366">
        <v>4906</v>
      </c>
      <c r="C366" t="s">
        <v>740</v>
      </c>
      <c r="D366" t="s">
        <v>741</v>
      </c>
      <c r="E366" t="s">
        <v>74</v>
      </c>
      <c r="F366" t="s">
        <v>742</v>
      </c>
      <c r="G366" t="str">
        <f>"00175938"</f>
        <v>00175938</v>
      </c>
      <c r="H366" t="s">
        <v>243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56</v>
      </c>
      <c r="W366">
        <v>392</v>
      </c>
      <c r="X366">
        <v>0</v>
      </c>
      <c r="Z366">
        <v>2</v>
      </c>
      <c r="AA366" t="s">
        <v>743</v>
      </c>
    </row>
    <row r="367" spans="1:27" x14ac:dyDescent="0.25">
      <c r="H367" t="s">
        <v>56</v>
      </c>
    </row>
    <row r="368" spans="1:27" x14ac:dyDescent="0.25">
      <c r="A368">
        <v>181</v>
      </c>
      <c r="B368">
        <v>2658</v>
      </c>
      <c r="C368" t="s">
        <v>744</v>
      </c>
      <c r="D368" t="s">
        <v>745</v>
      </c>
      <c r="E368" t="s">
        <v>125</v>
      </c>
      <c r="F368" t="s">
        <v>746</v>
      </c>
      <c r="G368" t="str">
        <f>"201409006636"</f>
        <v>201409006636</v>
      </c>
      <c r="H368" t="s">
        <v>747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30</v>
      </c>
      <c r="P368">
        <v>0</v>
      </c>
      <c r="Q368">
        <v>30</v>
      </c>
      <c r="R368">
        <v>30</v>
      </c>
      <c r="S368">
        <v>0</v>
      </c>
      <c r="T368">
        <v>0</v>
      </c>
      <c r="U368">
        <v>0</v>
      </c>
      <c r="V368">
        <v>11</v>
      </c>
      <c r="W368">
        <v>77</v>
      </c>
      <c r="X368">
        <v>0</v>
      </c>
      <c r="Z368">
        <v>2</v>
      </c>
      <c r="AA368" t="s">
        <v>748</v>
      </c>
    </row>
    <row r="369" spans="1:27" x14ac:dyDescent="0.25">
      <c r="H369" t="s">
        <v>42</v>
      </c>
    </row>
    <row r="370" spans="1:27" x14ac:dyDescent="0.25">
      <c r="A370">
        <v>182</v>
      </c>
      <c r="B370">
        <v>1550</v>
      </c>
      <c r="C370" t="s">
        <v>749</v>
      </c>
      <c r="D370" t="s">
        <v>750</v>
      </c>
      <c r="E370" t="s">
        <v>143</v>
      </c>
      <c r="F370" t="s">
        <v>751</v>
      </c>
      <c r="G370" t="str">
        <f>"201406015300"</f>
        <v>201406015300</v>
      </c>
      <c r="H370" t="s">
        <v>652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71</v>
      </c>
      <c r="W370">
        <v>497</v>
      </c>
      <c r="X370">
        <v>0</v>
      </c>
      <c r="Z370">
        <v>2</v>
      </c>
      <c r="AA370" t="s">
        <v>752</v>
      </c>
    </row>
    <row r="371" spans="1:27" x14ac:dyDescent="0.25">
      <c r="H371" t="s">
        <v>51</v>
      </c>
    </row>
    <row r="372" spans="1:27" x14ac:dyDescent="0.25">
      <c r="A372">
        <v>183</v>
      </c>
      <c r="B372">
        <v>2298</v>
      </c>
      <c r="C372" t="s">
        <v>753</v>
      </c>
      <c r="D372" t="s">
        <v>105</v>
      </c>
      <c r="E372" t="s">
        <v>74</v>
      </c>
      <c r="F372" t="s">
        <v>754</v>
      </c>
      <c r="G372" t="str">
        <f>"201603000362"</f>
        <v>201603000362</v>
      </c>
      <c r="H372" t="s">
        <v>755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66</v>
      </c>
      <c r="W372">
        <v>462</v>
      </c>
      <c r="X372">
        <v>0</v>
      </c>
      <c r="Z372">
        <v>2</v>
      </c>
      <c r="AA372" t="s">
        <v>756</v>
      </c>
    </row>
    <row r="373" spans="1:27" x14ac:dyDescent="0.25">
      <c r="H373" t="s">
        <v>56</v>
      </c>
    </row>
    <row r="374" spans="1:27" x14ac:dyDescent="0.25">
      <c r="A374">
        <v>184</v>
      </c>
      <c r="B374">
        <v>4479</v>
      </c>
      <c r="C374" t="s">
        <v>757</v>
      </c>
      <c r="D374" t="s">
        <v>393</v>
      </c>
      <c r="E374" t="s">
        <v>758</v>
      </c>
      <c r="F374" t="s">
        <v>759</v>
      </c>
      <c r="G374" t="str">
        <f>"201410009716"</f>
        <v>201410009716</v>
      </c>
      <c r="H374" t="s">
        <v>760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32</v>
      </c>
      <c r="W374">
        <v>224</v>
      </c>
      <c r="X374">
        <v>0</v>
      </c>
      <c r="Z374">
        <v>2</v>
      </c>
      <c r="AA374" t="s">
        <v>761</v>
      </c>
    </row>
    <row r="375" spans="1:27" x14ac:dyDescent="0.25">
      <c r="H375" t="s">
        <v>109</v>
      </c>
    </row>
    <row r="376" spans="1:27" x14ac:dyDescent="0.25">
      <c r="A376">
        <v>185</v>
      </c>
      <c r="B376">
        <v>3338</v>
      </c>
      <c r="C376" t="s">
        <v>762</v>
      </c>
      <c r="D376" t="s">
        <v>217</v>
      </c>
      <c r="E376" t="s">
        <v>514</v>
      </c>
      <c r="F376" t="s">
        <v>763</v>
      </c>
      <c r="G376" t="str">
        <f>"201410003311"</f>
        <v>201410003311</v>
      </c>
      <c r="H376" t="s">
        <v>648</v>
      </c>
      <c r="I376">
        <v>0</v>
      </c>
      <c r="J376">
        <v>0</v>
      </c>
      <c r="K376">
        <v>0</v>
      </c>
      <c r="L376">
        <v>0</v>
      </c>
      <c r="M376">
        <v>100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19</v>
      </c>
      <c r="W376">
        <v>133</v>
      </c>
      <c r="X376">
        <v>0</v>
      </c>
      <c r="Z376">
        <v>2</v>
      </c>
      <c r="AA376" t="s">
        <v>764</v>
      </c>
    </row>
    <row r="377" spans="1:27" x14ac:dyDescent="0.25">
      <c r="H377" t="s">
        <v>56</v>
      </c>
    </row>
    <row r="378" spans="1:27" x14ac:dyDescent="0.25">
      <c r="A378">
        <v>186</v>
      </c>
      <c r="B378">
        <v>364</v>
      </c>
      <c r="C378" t="s">
        <v>765</v>
      </c>
      <c r="D378" t="s">
        <v>63</v>
      </c>
      <c r="E378" t="s">
        <v>195</v>
      </c>
      <c r="F378" t="s">
        <v>766</v>
      </c>
      <c r="G378" t="str">
        <f>"201406013678"</f>
        <v>201406013678</v>
      </c>
      <c r="H378" t="s">
        <v>767</v>
      </c>
      <c r="I378">
        <v>0</v>
      </c>
      <c r="J378">
        <v>0</v>
      </c>
      <c r="K378">
        <v>0</v>
      </c>
      <c r="L378">
        <v>260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2</v>
      </c>
      <c r="AA378" t="s">
        <v>768</v>
      </c>
    </row>
    <row r="379" spans="1:27" x14ac:dyDescent="0.25">
      <c r="H379" t="s">
        <v>109</v>
      </c>
    </row>
    <row r="380" spans="1:27" x14ac:dyDescent="0.25">
      <c r="A380">
        <v>187</v>
      </c>
      <c r="B380">
        <v>1664</v>
      </c>
      <c r="C380" t="s">
        <v>769</v>
      </c>
      <c r="D380" t="s">
        <v>413</v>
      </c>
      <c r="E380" t="s">
        <v>83</v>
      </c>
      <c r="F380" t="s">
        <v>770</v>
      </c>
      <c r="G380" t="str">
        <f>"201406012430"</f>
        <v>201406012430</v>
      </c>
      <c r="H380" t="s">
        <v>17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70</v>
      </c>
      <c r="O380">
        <v>0</v>
      </c>
      <c r="P380">
        <v>50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Z380">
        <v>3</v>
      </c>
      <c r="AA380" t="s">
        <v>771</v>
      </c>
    </row>
    <row r="381" spans="1:27" x14ac:dyDescent="0.25">
      <c r="H381" t="s">
        <v>42</v>
      </c>
    </row>
    <row r="382" spans="1:27" x14ac:dyDescent="0.25">
      <c r="A382">
        <v>188</v>
      </c>
      <c r="B382">
        <v>917</v>
      </c>
      <c r="C382" t="s">
        <v>772</v>
      </c>
      <c r="D382" t="s">
        <v>280</v>
      </c>
      <c r="E382" t="s">
        <v>74</v>
      </c>
      <c r="F382" t="s">
        <v>773</v>
      </c>
      <c r="G382" t="str">
        <f>"201409006351"</f>
        <v>201409006351</v>
      </c>
      <c r="H382" t="s">
        <v>447</v>
      </c>
      <c r="I382">
        <v>0</v>
      </c>
      <c r="J382">
        <v>0</v>
      </c>
      <c r="K382">
        <v>0</v>
      </c>
      <c r="L382">
        <v>0</v>
      </c>
      <c r="M382">
        <v>100</v>
      </c>
      <c r="N382">
        <v>70</v>
      </c>
      <c r="O382">
        <v>30</v>
      </c>
      <c r="P382">
        <v>30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23</v>
      </c>
      <c r="W382">
        <v>161</v>
      </c>
      <c r="X382">
        <v>0</v>
      </c>
      <c r="Z382">
        <v>2</v>
      </c>
      <c r="AA382" t="s">
        <v>774</v>
      </c>
    </row>
    <row r="383" spans="1:27" x14ac:dyDescent="0.25">
      <c r="H383" t="s">
        <v>42</v>
      </c>
    </row>
    <row r="384" spans="1:27" x14ac:dyDescent="0.25">
      <c r="A384">
        <v>189</v>
      </c>
      <c r="B384">
        <v>3080</v>
      </c>
      <c r="C384" t="s">
        <v>775</v>
      </c>
      <c r="D384" t="s">
        <v>393</v>
      </c>
      <c r="E384" t="s">
        <v>126</v>
      </c>
      <c r="F384" t="s">
        <v>776</v>
      </c>
      <c r="G384" t="str">
        <f>"201406000781"</f>
        <v>201406000781</v>
      </c>
      <c r="H384" t="s">
        <v>777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50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29</v>
      </c>
      <c r="W384">
        <v>203</v>
      </c>
      <c r="X384">
        <v>0</v>
      </c>
      <c r="Z384">
        <v>2</v>
      </c>
      <c r="AA384" t="s">
        <v>778</v>
      </c>
    </row>
    <row r="385" spans="1:27" x14ac:dyDescent="0.25">
      <c r="H385" t="s">
        <v>42</v>
      </c>
    </row>
    <row r="386" spans="1:27" x14ac:dyDescent="0.25">
      <c r="A386">
        <v>190</v>
      </c>
      <c r="B386">
        <v>4080</v>
      </c>
      <c r="C386" t="s">
        <v>779</v>
      </c>
      <c r="D386" t="s">
        <v>114</v>
      </c>
      <c r="E386" t="s">
        <v>21</v>
      </c>
      <c r="F386" t="s">
        <v>780</v>
      </c>
      <c r="G386" t="str">
        <f>"00208296"</f>
        <v>00208296</v>
      </c>
      <c r="H386" t="s">
        <v>781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12</v>
      </c>
      <c r="W386">
        <v>84</v>
      </c>
      <c r="X386">
        <v>0</v>
      </c>
      <c r="Z386">
        <v>2</v>
      </c>
      <c r="AA386" t="s">
        <v>782</v>
      </c>
    </row>
    <row r="387" spans="1:27" x14ac:dyDescent="0.25">
      <c r="H387" t="s">
        <v>42</v>
      </c>
    </row>
    <row r="388" spans="1:27" x14ac:dyDescent="0.25">
      <c r="A388">
        <v>191</v>
      </c>
      <c r="B388">
        <v>5235</v>
      </c>
      <c r="C388" t="s">
        <v>783</v>
      </c>
      <c r="D388" t="s">
        <v>475</v>
      </c>
      <c r="E388" t="s">
        <v>69</v>
      </c>
      <c r="F388" t="s">
        <v>784</v>
      </c>
      <c r="G388" t="str">
        <f>"00209039"</f>
        <v>00209039</v>
      </c>
      <c r="H388" t="s">
        <v>116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70</v>
      </c>
      <c r="O388">
        <v>0</v>
      </c>
      <c r="P388">
        <v>30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44</v>
      </c>
      <c r="W388">
        <v>308</v>
      </c>
      <c r="X388">
        <v>0</v>
      </c>
      <c r="Z388">
        <v>2</v>
      </c>
      <c r="AA388" t="s">
        <v>785</v>
      </c>
    </row>
    <row r="389" spans="1:27" x14ac:dyDescent="0.25">
      <c r="H389" t="s">
        <v>35</v>
      </c>
    </row>
    <row r="390" spans="1:27" x14ac:dyDescent="0.25">
      <c r="A390">
        <v>192</v>
      </c>
      <c r="B390">
        <v>202</v>
      </c>
      <c r="C390" t="s">
        <v>786</v>
      </c>
      <c r="D390" t="s">
        <v>21</v>
      </c>
      <c r="E390" t="s">
        <v>548</v>
      </c>
      <c r="F390" t="s">
        <v>787</v>
      </c>
      <c r="G390" t="str">
        <f>"201506001350"</f>
        <v>201506001350</v>
      </c>
      <c r="H390" t="s">
        <v>788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20</v>
      </c>
      <c r="W390">
        <v>140</v>
      </c>
      <c r="X390">
        <v>0</v>
      </c>
      <c r="Z390">
        <v>2</v>
      </c>
      <c r="AA390" t="s">
        <v>789</v>
      </c>
    </row>
    <row r="391" spans="1:27" x14ac:dyDescent="0.25">
      <c r="H391" t="s">
        <v>109</v>
      </c>
    </row>
    <row r="392" spans="1:27" x14ac:dyDescent="0.25">
      <c r="A392">
        <v>193</v>
      </c>
      <c r="B392">
        <v>3198</v>
      </c>
      <c r="C392" t="s">
        <v>790</v>
      </c>
      <c r="D392" t="s">
        <v>280</v>
      </c>
      <c r="E392" t="s">
        <v>22</v>
      </c>
      <c r="F392" t="s">
        <v>791</v>
      </c>
      <c r="G392" t="str">
        <f>"201410006478"</f>
        <v>201410006478</v>
      </c>
      <c r="H392" t="s">
        <v>792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20</v>
      </c>
      <c r="W392">
        <v>140</v>
      </c>
      <c r="X392">
        <v>0</v>
      </c>
      <c r="Z392">
        <v>2</v>
      </c>
      <c r="AA392" t="s">
        <v>793</v>
      </c>
    </row>
    <row r="393" spans="1:27" x14ac:dyDescent="0.25">
      <c r="H393" t="s">
        <v>51</v>
      </c>
    </row>
    <row r="394" spans="1:27" x14ac:dyDescent="0.25">
      <c r="A394">
        <v>194</v>
      </c>
      <c r="B394">
        <v>6154</v>
      </c>
      <c r="C394" t="s">
        <v>794</v>
      </c>
      <c r="D394" t="s">
        <v>795</v>
      </c>
      <c r="E394" t="s">
        <v>111</v>
      </c>
      <c r="F394" t="s">
        <v>796</v>
      </c>
      <c r="G394" t="str">
        <f>"201506001452"</f>
        <v>201506001452</v>
      </c>
      <c r="H394" t="s">
        <v>464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5</v>
      </c>
      <c r="W394">
        <v>35</v>
      </c>
      <c r="X394">
        <v>0</v>
      </c>
      <c r="Z394">
        <v>2</v>
      </c>
      <c r="AA394" t="s">
        <v>797</v>
      </c>
    </row>
    <row r="395" spans="1:27" x14ac:dyDescent="0.25">
      <c r="H395" t="s">
        <v>56</v>
      </c>
    </row>
    <row r="396" spans="1:27" x14ac:dyDescent="0.25">
      <c r="A396">
        <v>195</v>
      </c>
      <c r="B396">
        <v>2850</v>
      </c>
      <c r="C396" t="s">
        <v>798</v>
      </c>
      <c r="D396" t="s">
        <v>143</v>
      </c>
      <c r="E396" t="s">
        <v>31</v>
      </c>
      <c r="F396" t="s">
        <v>799</v>
      </c>
      <c r="G396" t="str">
        <f>"00209346"</f>
        <v>00209346</v>
      </c>
      <c r="H396" t="s">
        <v>800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Z396">
        <v>2</v>
      </c>
      <c r="AA396" t="s">
        <v>801</v>
      </c>
    </row>
    <row r="397" spans="1:27" x14ac:dyDescent="0.25">
      <c r="H397">
        <v>106</v>
      </c>
    </row>
    <row r="398" spans="1:27" x14ac:dyDescent="0.25">
      <c r="A398">
        <v>196</v>
      </c>
      <c r="B398">
        <v>168</v>
      </c>
      <c r="C398" t="s">
        <v>802</v>
      </c>
      <c r="D398" t="s">
        <v>803</v>
      </c>
      <c r="E398" t="s">
        <v>804</v>
      </c>
      <c r="F398" t="s">
        <v>805</v>
      </c>
      <c r="G398" t="str">
        <f>"201405000313"</f>
        <v>201405000313</v>
      </c>
      <c r="H398" t="s">
        <v>806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Z398">
        <v>2</v>
      </c>
      <c r="AA398" t="s">
        <v>807</v>
      </c>
    </row>
    <row r="399" spans="1:27" x14ac:dyDescent="0.25">
      <c r="H399">
        <v>104</v>
      </c>
    </row>
    <row r="400" spans="1:27" x14ac:dyDescent="0.25">
      <c r="A400">
        <v>197</v>
      </c>
      <c r="B400">
        <v>3896</v>
      </c>
      <c r="C400" t="s">
        <v>230</v>
      </c>
      <c r="D400" t="s">
        <v>808</v>
      </c>
      <c r="E400" t="s">
        <v>126</v>
      </c>
      <c r="F400" t="s">
        <v>809</v>
      </c>
      <c r="G400" t="str">
        <f>"00018315"</f>
        <v>00018315</v>
      </c>
      <c r="H400" t="s">
        <v>810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0</v>
      </c>
      <c r="Q400">
        <v>70</v>
      </c>
      <c r="R400">
        <v>0</v>
      </c>
      <c r="S400">
        <v>0</v>
      </c>
      <c r="T400">
        <v>0</v>
      </c>
      <c r="U400">
        <v>0</v>
      </c>
      <c r="V400">
        <v>32</v>
      </c>
      <c r="W400">
        <v>224</v>
      </c>
      <c r="X400">
        <v>0</v>
      </c>
      <c r="Z400">
        <v>2</v>
      </c>
      <c r="AA400" t="s">
        <v>811</v>
      </c>
    </row>
    <row r="401" spans="1:27" x14ac:dyDescent="0.25">
      <c r="H401" t="s">
        <v>47</v>
      </c>
    </row>
    <row r="402" spans="1:27" x14ac:dyDescent="0.25">
      <c r="A402">
        <v>198</v>
      </c>
      <c r="B402">
        <v>1583</v>
      </c>
      <c r="C402" t="s">
        <v>812</v>
      </c>
      <c r="D402" t="s">
        <v>808</v>
      </c>
      <c r="E402" t="s">
        <v>195</v>
      </c>
      <c r="F402" t="s">
        <v>813</v>
      </c>
      <c r="G402" t="str">
        <f>"201304001967"</f>
        <v>201304001967</v>
      </c>
      <c r="H402" t="s">
        <v>814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30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46</v>
      </c>
      <c r="W402">
        <v>322</v>
      </c>
      <c r="X402">
        <v>0</v>
      </c>
      <c r="Z402">
        <v>2</v>
      </c>
      <c r="AA402" t="s">
        <v>815</v>
      </c>
    </row>
    <row r="403" spans="1:27" x14ac:dyDescent="0.25">
      <c r="H403" t="s">
        <v>42</v>
      </c>
    </row>
    <row r="404" spans="1:27" x14ac:dyDescent="0.25">
      <c r="A404">
        <v>199</v>
      </c>
      <c r="B404">
        <v>239</v>
      </c>
      <c r="C404" t="s">
        <v>816</v>
      </c>
      <c r="D404" t="s">
        <v>817</v>
      </c>
      <c r="E404" t="s">
        <v>74</v>
      </c>
      <c r="F404" t="s">
        <v>818</v>
      </c>
      <c r="G404" t="str">
        <f>"00132333"</f>
        <v>00132333</v>
      </c>
      <c r="H404" t="s">
        <v>607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Z404">
        <v>2</v>
      </c>
      <c r="AA404" t="s">
        <v>819</v>
      </c>
    </row>
    <row r="405" spans="1:27" x14ac:dyDescent="0.25">
      <c r="H405" t="s">
        <v>51</v>
      </c>
    </row>
    <row r="406" spans="1:27" x14ac:dyDescent="0.25">
      <c r="A406">
        <v>200</v>
      </c>
      <c r="B406">
        <v>148</v>
      </c>
      <c r="C406" t="s">
        <v>820</v>
      </c>
      <c r="D406" t="s">
        <v>821</v>
      </c>
      <c r="E406" t="s">
        <v>37</v>
      </c>
      <c r="F406" t="s">
        <v>822</v>
      </c>
      <c r="G406" t="str">
        <f>"00113318"</f>
        <v>00113318</v>
      </c>
      <c r="H406" t="s">
        <v>823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49</v>
      </c>
      <c r="W406">
        <v>343</v>
      </c>
      <c r="X406">
        <v>0</v>
      </c>
      <c r="Z406">
        <v>2</v>
      </c>
      <c r="AA406" t="s">
        <v>824</v>
      </c>
    </row>
    <row r="407" spans="1:27" x14ac:dyDescent="0.25">
      <c r="H407">
        <v>104</v>
      </c>
    </row>
    <row r="408" spans="1:27" x14ac:dyDescent="0.25">
      <c r="A408">
        <v>201</v>
      </c>
      <c r="B408">
        <v>3925</v>
      </c>
      <c r="C408" t="s">
        <v>825</v>
      </c>
      <c r="D408" t="s">
        <v>62</v>
      </c>
      <c r="E408" t="s">
        <v>31</v>
      </c>
      <c r="F408" t="s">
        <v>826</v>
      </c>
      <c r="G408" t="str">
        <f>"201406010847"</f>
        <v>201406010847</v>
      </c>
      <c r="H408" t="s">
        <v>277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9</v>
      </c>
      <c r="W408">
        <v>63</v>
      </c>
      <c r="X408">
        <v>0</v>
      </c>
      <c r="Z408">
        <v>2</v>
      </c>
      <c r="AA408" t="s">
        <v>827</v>
      </c>
    </row>
    <row r="409" spans="1:27" x14ac:dyDescent="0.25">
      <c r="H409" t="s">
        <v>51</v>
      </c>
    </row>
    <row r="410" spans="1:27" x14ac:dyDescent="0.25">
      <c r="A410">
        <v>202</v>
      </c>
      <c r="B410">
        <v>773</v>
      </c>
      <c r="C410" t="s">
        <v>828</v>
      </c>
      <c r="D410" t="s">
        <v>829</v>
      </c>
      <c r="E410" t="s">
        <v>74</v>
      </c>
      <c r="F410" t="s">
        <v>830</v>
      </c>
      <c r="G410" t="str">
        <f>"201402009966"</f>
        <v>201402009966</v>
      </c>
      <c r="H410" t="s">
        <v>831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65</v>
      </c>
      <c r="W410">
        <v>455</v>
      </c>
      <c r="X410">
        <v>0</v>
      </c>
      <c r="Z410">
        <v>2</v>
      </c>
      <c r="AA410" t="s">
        <v>832</v>
      </c>
    </row>
    <row r="411" spans="1:27" x14ac:dyDescent="0.25">
      <c r="H411" t="s">
        <v>19</v>
      </c>
    </row>
    <row r="412" spans="1:27" x14ac:dyDescent="0.25">
      <c r="A412">
        <v>203</v>
      </c>
      <c r="B412">
        <v>1117</v>
      </c>
      <c r="C412" t="s">
        <v>833</v>
      </c>
      <c r="D412" t="s">
        <v>21</v>
      </c>
      <c r="E412" t="s">
        <v>74</v>
      </c>
      <c r="F412" t="s">
        <v>834</v>
      </c>
      <c r="G412" t="str">
        <f>"201402009422"</f>
        <v>201402009422</v>
      </c>
      <c r="H412" t="s">
        <v>228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2</v>
      </c>
      <c r="AA412" t="s">
        <v>835</v>
      </c>
    </row>
    <row r="413" spans="1:27" x14ac:dyDescent="0.25">
      <c r="H413" t="s">
        <v>42</v>
      </c>
    </row>
    <row r="414" spans="1:27" x14ac:dyDescent="0.25">
      <c r="A414">
        <v>204</v>
      </c>
      <c r="B414">
        <v>6445</v>
      </c>
      <c r="C414" t="s">
        <v>836</v>
      </c>
      <c r="D414" t="s">
        <v>475</v>
      </c>
      <c r="E414" t="s">
        <v>69</v>
      </c>
      <c r="F414" t="s">
        <v>837</v>
      </c>
      <c r="G414" t="str">
        <f>"201406018798"</f>
        <v>201406018798</v>
      </c>
      <c r="H414" t="s">
        <v>98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50</v>
      </c>
      <c r="O414">
        <v>0</v>
      </c>
      <c r="P414">
        <v>0</v>
      </c>
      <c r="Q414">
        <v>50</v>
      </c>
      <c r="R414">
        <v>0</v>
      </c>
      <c r="S414">
        <v>0</v>
      </c>
      <c r="T414">
        <v>0</v>
      </c>
      <c r="U414">
        <v>0</v>
      </c>
      <c r="V414">
        <v>36</v>
      </c>
      <c r="W414">
        <v>252</v>
      </c>
      <c r="X414">
        <v>0</v>
      </c>
      <c r="Z414">
        <v>2</v>
      </c>
      <c r="AA414" t="s">
        <v>838</v>
      </c>
    </row>
    <row r="415" spans="1:27" x14ac:dyDescent="0.25">
      <c r="H415" t="s">
        <v>51</v>
      </c>
    </row>
    <row r="416" spans="1:27" x14ac:dyDescent="0.25">
      <c r="A416">
        <v>205</v>
      </c>
      <c r="B416">
        <v>2808</v>
      </c>
      <c r="C416" t="s">
        <v>839</v>
      </c>
      <c r="D416" t="s">
        <v>37</v>
      </c>
      <c r="E416" t="s">
        <v>31</v>
      </c>
      <c r="F416" t="s">
        <v>840</v>
      </c>
      <c r="G416" t="str">
        <f>"201406013176"</f>
        <v>201406013176</v>
      </c>
      <c r="H416" t="s">
        <v>575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50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53</v>
      </c>
      <c r="W416">
        <v>371</v>
      </c>
      <c r="X416">
        <v>0</v>
      </c>
      <c r="Z416">
        <v>2</v>
      </c>
      <c r="AA416" t="s">
        <v>841</v>
      </c>
    </row>
    <row r="417" spans="1:27" x14ac:dyDescent="0.25">
      <c r="H417" t="s">
        <v>109</v>
      </c>
    </row>
    <row r="418" spans="1:27" x14ac:dyDescent="0.25">
      <c r="A418">
        <v>206</v>
      </c>
      <c r="B418">
        <v>1356</v>
      </c>
      <c r="C418" t="s">
        <v>842</v>
      </c>
      <c r="D418" t="s">
        <v>843</v>
      </c>
      <c r="E418" t="s">
        <v>195</v>
      </c>
      <c r="F418" t="s">
        <v>844</v>
      </c>
      <c r="G418" t="str">
        <f>"00038034"</f>
        <v>00038034</v>
      </c>
      <c r="H418" t="s">
        <v>228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28</v>
      </c>
      <c r="W418">
        <v>196</v>
      </c>
      <c r="X418">
        <v>0</v>
      </c>
      <c r="Z418">
        <v>3</v>
      </c>
      <c r="AA418" t="s">
        <v>845</v>
      </c>
    </row>
    <row r="419" spans="1:27" x14ac:dyDescent="0.25">
      <c r="H419" t="s">
        <v>47</v>
      </c>
    </row>
    <row r="420" spans="1:27" x14ac:dyDescent="0.25">
      <c r="A420">
        <v>207</v>
      </c>
      <c r="B420">
        <v>3069</v>
      </c>
      <c r="C420" t="s">
        <v>846</v>
      </c>
      <c r="D420" t="s">
        <v>14</v>
      </c>
      <c r="E420" t="s">
        <v>63</v>
      </c>
      <c r="F420" t="s">
        <v>847</v>
      </c>
      <c r="G420" t="str">
        <f>"201406003810"</f>
        <v>201406003810</v>
      </c>
      <c r="H420" t="s">
        <v>291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30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37</v>
      </c>
      <c r="W420">
        <v>259</v>
      </c>
      <c r="X420">
        <v>0</v>
      </c>
      <c r="Z420">
        <v>2</v>
      </c>
      <c r="AA420" t="s">
        <v>848</v>
      </c>
    </row>
    <row r="421" spans="1:27" x14ac:dyDescent="0.25">
      <c r="H421" t="s">
        <v>47</v>
      </c>
    </row>
    <row r="422" spans="1:27" x14ac:dyDescent="0.25">
      <c r="A422">
        <v>208</v>
      </c>
      <c r="B422">
        <v>5294</v>
      </c>
      <c r="C422" t="s">
        <v>849</v>
      </c>
      <c r="D422" t="s">
        <v>54</v>
      </c>
      <c r="E422" t="s">
        <v>31</v>
      </c>
      <c r="F422" t="s">
        <v>850</v>
      </c>
      <c r="G422" t="str">
        <f>"00201803"</f>
        <v>00201803</v>
      </c>
      <c r="H422" t="s">
        <v>321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0</v>
      </c>
      <c r="P422">
        <v>30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Z422">
        <v>2</v>
      </c>
      <c r="AA422" t="s">
        <v>851</v>
      </c>
    </row>
    <row r="423" spans="1:27" x14ac:dyDescent="0.25">
      <c r="H423">
        <v>106</v>
      </c>
    </row>
    <row r="424" spans="1:27" x14ac:dyDescent="0.25">
      <c r="A424">
        <v>209</v>
      </c>
      <c r="B424">
        <v>3668</v>
      </c>
      <c r="C424" t="s">
        <v>852</v>
      </c>
      <c r="D424" t="s">
        <v>143</v>
      </c>
      <c r="E424" t="s">
        <v>31</v>
      </c>
      <c r="F424" t="s">
        <v>853</v>
      </c>
      <c r="G424" t="str">
        <f>"201504002061"</f>
        <v>201504002061</v>
      </c>
      <c r="H424" t="s">
        <v>243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16</v>
      </c>
      <c r="W424">
        <v>112</v>
      </c>
      <c r="X424">
        <v>0</v>
      </c>
      <c r="Z424">
        <v>2</v>
      </c>
      <c r="AA424" t="s">
        <v>854</v>
      </c>
    </row>
    <row r="425" spans="1:27" x14ac:dyDescent="0.25">
      <c r="H425">
        <v>106</v>
      </c>
    </row>
    <row r="426" spans="1:27" x14ac:dyDescent="0.25">
      <c r="A426">
        <v>210</v>
      </c>
      <c r="B426">
        <v>6140</v>
      </c>
      <c r="C426" t="s">
        <v>855</v>
      </c>
      <c r="D426" t="s">
        <v>594</v>
      </c>
      <c r="E426" t="s">
        <v>856</v>
      </c>
      <c r="F426" t="s">
        <v>857</v>
      </c>
      <c r="G426" t="str">
        <f>"00194377"</f>
        <v>00194377</v>
      </c>
      <c r="H426" t="s">
        <v>858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Z426">
        <v>2</v>
      </c>
      <c r="AA426" t="s">
        <v>859</v>
      </c>
    </row>
    <row r="427" spans="1:27" x14ac:dyDescent="0.25">
      <c r="H427" t="s">
        <v>516</v>
      </c>
    </row>
    <row r="428" spans="1:27" x14ac:dyDescent="0.25">
      <c r="A428">
        <v>211</v>
      </c>
      <c r="B428">
        <v>1467</v>
      </c>
      <c r="C428" t="s">
        <v>860</v>
      </c>
      <c r="D428" t="s">
        <v>44</v>
      </c>
      <c r="E428" t="s">
        <v>195</v>
      </c>
      <c r="F428" t="s">
        <v>861</v>
      </c>
      <c r="G428" t="str">
        <f>"201410006187"</f>
        <v>201410006187</v>
      </c>
      <c r="H428">
        <v>759</v>
      </c>
      <c r="I428">
        <v>150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12</v>
      </c>
      <c r="W428">
        <v>84</v>
      </c>
      <c r="X428">
        <v>0</v>
      </c>
      <c r="Z428">
        <v>2</v>
      </c>
      <c r="AA428">
        <v>1063</v>
      </c>
    </row>
    <row r="429" spans="1:27" x14ac:dyDescent="0.25">
      <c r="H429">
        <v>106</v>
      </c>
    </row>
    <row r="430" spans="1:27" x14ac:dyDescent="0.25">
      <c r="A430">
        <v>212</v>
      </c>
      <c r="B430">
        <v>644</v>
      </c>
      <c r="C430" t="s">
        <v>862</v>
      </c>
      <c r="D430" t="s">
        <v>863</v>
      </c>
      <c r="E430" t="s">
        <v>126</v>
      </c>
      <c r="F430" t="s">
        <v>864</v>
      </c>
      <c r="G430" t="str">
        <f>"201406002307"</f>
        <v>201406002307</v>
      </c>
      <c r="H430" t="s">
        <v>865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0</v>
      </c>
      <c r="P430">
        <v>30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>
        <v>2</v>
      </c>
      <c r="AA430" t="s">
        <v>866</v>
      </c>
    </row>
    <row r="431" spans="1:27" x14ac:dyDescent="0.25">
      <c r="H431" t="s">
        <v>47</v>
      </c>
    </row>
    <row r="432" spans="1:27" x14ac:dyDescent="0.25">
      <c r="A432">
        <v>213</v>
      </c>
      <c r="B432">
        <v>1576</v>
      </c>
      <c r="C432" t="s">
        <v>867</v>
      </c>
      <c r="D432" t="s">
        <v>25</v>
      </c>
      <c r="E432" t="s">
        <v>868</v>
      </c>
      <c r="F432" t="s">
        <v>869</v>
      </c>
      <c r="G432" t="str">
        <f>"201510001700"</f>
        <v>201510001700</v>
      </c>
      <c r="H432" t="s">
        <v>170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Z432">
        <v>2</v>
      </c>
      <c r="AA432" t="s">
        <v>870</v>
      </c>
    </row>
    <row r="433" spans="1:27" x14ac:dyDescent="0.25">
      <c r="H433">
        <v>106</v>
      </c>
    </row>
    <row r="434" spans="1:27" x14ac:dyDescent="0.25">
      <c r="A434">
        <v>214</v>
      </c>
      <c r="B434">
        <v>1904</v>
      </c>
      <c r="C434" t="s">
        <v>871</v>
      </c>
      <c r="D434" t="s">
        <v>37</v>
      </c>
      <c r="E434" t="s">
        <v>343</v>
      </c>
      <c r="F434" t="s">
        <v>872</v>
      </c>
      <c r="G434" t="str">
        <f>"201504002313"</f>
        <v>201504002313</v>
      </c>
      <c r="H434" t="s">
        <v>273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39</v>
      </c>
      <c r="W434">
        <v>273</v>
      </c>
      <c r="X434">
        <v>0</v>
      </c>
      <c r="Z434">
        <v>2</v>
      </c>
      <c r="AA434" t="s">
        <v>873</v>
      </c>
    </row>
    <row r="435" spans="1:27" x14ac:dyDescent="0.25">
      <c r="H435" t="s">
        <v>51</v>
      </c>
    </row>
    <row r="436" spans="1:27" x14ac:dyDescent="0.25">
      <c r="A436">
        <v>215</v>
      </c>
      <c r="B436">
        <v>3751</v>
      </c>
      <c r="C436" t="s">
        <v>874</v>
      </c>
      <c r="D436" t="s">
        <v>54</v>
      </c>
      <c r="E436" t="s">
        <v>37</v>
      </c>
      <c r="F436" t="s">
        <v>875</v>
      </c>
      <c r="G436" t="str">
        <f>"201304001527"</f>
        <v>201304001527</v>
      </c>
      <c r="H436" t="s">
        <v>273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30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Z436">
        <v>2</v>
      </c>
      <c r="AA436" t="s">
        <v>876</v>
      </c>
    </row>
    <row r="437" spans="1:27" x14ac:dyDescent="0.25">
      <c r="H437" t="s">
        <v>35</v>
      </c>
    </row>
    <row r="438" spans="1:27" x14ac:dyDescent="0.25">
      <c r="A438">
        <v>216</v>
      </c>
      <c r="B438">
        <v>5643</v>
      </c>
      <c r="C438" t="s">
        <v>877</v>
      </c>
      <c r="D438" t="s">
        <v>114</v>
      </c>
      <c r="E438" t="s">
        <v>120</v>
      </c>
      <c r="F438" t="s">
        <v>878</v>
      </c>
      <c r="G438" t="str">
        <f>"00048229"</f>
        <v>00048229</v>
      </c>
      <c r="H438" t="s">
        <v>166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Z438">
        <v>2</v>
      </c>
      <c r="AA438" t="s">
        <v>879</v>
      </c>
    </row>
    <row r="439" spans="1:27" x14ac:dyDescent="0.25">
      <c r="H439" t="s">
        <v>42</v>
      </c>
    </row>
    <row r="440" spans="1:27" x14ac:dyDescent="0.25">
      <c r="A440">
        <v>217</v>
      </c>
      <c r="B440">
        <v>1608</v>
      </c>
      <c r="C440" t="s">
        <v>880</v>
      </c>
      <c r="D440" t="s">
        <v>82</v>
      </c>
      <c r="E440" t="s">
        <v>868</v>
      </c>
      <c r="F440" t="s">
        <v>881</v>
      </c>
      <c r="G440" t="str">
        <f>"00195452"</f>
        <v>00195452</v>
      </c>
      <c r="H440" t="s">
        <v>882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11</v>
      </c>
      <c r="W440">
        <v>77</v>
      </c>
      <c r="X440">
        <v>0</v>
      </c>
      <c r="Z440">
        <v>2</v>
      </c>
      <c r="AA440" t="s">
        <v>883</v>
      </c>
    </row>
    <row r="441" spans="1:27" x14ac:dyDescent="0.25">
      <c r="H441" t="s">
        <v>42</v>
      </c>
    </row>
    <row r="442" spans="1:27" x14ac:dyDescent="0.25">
      <c r="A442">
        <v>218</v>
      </c>
      <c r="B442">
        <v>1431</v>
      </c>
      <c r="C442" t="s">
        <v>884</v>
      </c>
      <c r="D442" t="s">
        <v>885</v>
      </c>
      <c r="E442" t="s">
        <v>758</v>
      </c>
      <c r="F442" t="s">
        <v>886</v>
      </c>
      <c r="G442" t="str">
        <f>"00200359"</f>
        <v>00200359</v>
      </c>
      <c r="H442" t="s">
        <v>887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Z442">
        <v>2</v>
      </c>
      <c r="AA442" t="s">
        <v>888</v>
      </c>
    </row>
    <row r="443" spans="1:27" x14ac:dyDescent="0.25">
      <c r="H443" t="s">
        <v>56</v>
      </c>
    </row>
    <row r="444" spans="1:27" x14ac:dyDescent="0.25">
      <c r="A444">
        <v>219</v>
      </c>
      <c r="B444">
        <v>4888</v>
      </c>
      <c r="C444" t="s">
        <v>889</v>
      </c>
      <c r="D444" t="s">
        <v>843</v>
      </c>
      <c r="E444" t="s">
        <v>31</v>
      </c>
      <c r="F444" t="s">
        <v>890</v>
      </c>
      <c r="G444" t="str">
        <f>"00013893"</f>
        <v>00013893</v>
      </c>
      <c r="H444" t="s">
        <v>891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50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Z444">
        <v>2</v>
      </c>
      <c r="AA444" t="s">
        <v>892</v>
      </c>
    </row>
    <row r="445" spans="1:27" x14ac:dyDescent="0.25">
      <c r="H445" t="s">
        <v>19</v>
      </c>
    </row>
    <row r="446" spans="1:27" x14ac:dyDescent="0.25">
      <c r="A446">
        <v>220</v>
      </c>
      <c r="B446">
        <v>3342</v>
      </c>
      <c r="C446" t="s">
        <v>893</v>
      </c>
      <c r="D446" t="s">
        <v>22</v>
      </c>
      <c r="E446" t="s">
        <v>894</v>
      </c>
      <c r="F446" t="s">
        <v>895</v>
      </c>
      <c r="G446" t="str">
        <f>"00019552"</f>
        <v>00019552</v>
      </c>
      <c r="H446" t="s">
        <v>896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38</v>
      </c>
      <c r="W446">
        <v>266</v>
      </c>
      <c r="X446">
        <v>0</v>
      </c>
      <c r="Z446">
        <v>2</v>
      </c>
      <c r="AA446" t="s">
        <v>897</v>
      </c>
    </row>
    <row r="447" spans="1:27" x14ac:dyDescent="0.25">
      <c r="H447">
        <v>104</v>
      </c>
    </row>
    <row r="448" spans="1:27" x14ac:dyDescent="0.25">
      <c r="A448">
        <v>221</v>
      </c>
      <c r="B448">
        <v>1935</v>
      </c>
      <c r="C448" t="s">
        <v>898</v>
      </c>
      <c r="D448" t="s">
        <v>393</v>
      </c>
      <c r="E448" t="s">
        <v>490</v>
      </c>
      <c r="F448" t="s">
        <v>899</v>
      </c>
      <c r="G448" t="str">
        <f>"201411002587"</f>
        <v>201411002587</v>
      </c>
      <c r="H448" t="s">
        <v>179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</v>
      </c>
      <c r="W448">
        <v>56</v>
      </c>
      <c r="X448">
        <v>0</v>
      </c>
      <c r="Z448">
        <v>2</v>
      </c>
      <c r="AA448" t="s">
        <v>900</v>
      </c>
    </row>
    <row r="449" spans="1:27" x14ac:dyDescent="0.25">
      <c r="H449" t="s">
        <v>42</v>
      </c>
    </row>
    <row r="450" spans="1:27" x14ac:dyDescent="0.25">
      <c r="A450">
        <v>222</v>
      </c>
      <c r="B450">
        <v>4123</v>
      </c>
      <c r="C450" t="s">
        <v>375</v>
      </c>
      <c r="D450" t="s">
        <v>475</v>
      </c>
      <c r="E450" t="s">
        <v>63</v>
      </c>
      <c r="F450" t="s">
        <v>901</v>
      </c>
      <c r="G450" t="str">
        <f>"00154852"</f>
        <v>00154852</v>
      </c>
      <c r="H450" t="s">
        <v>632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0</v>
      </c>
      <c r="Q450">
        <v>30</v>
      </c>
      <c r="R450">
        <v>0</v>
      </c>
      <c r="S450">
        <v>0</v>
      </c>
      <c r="T450">
        <v>0</v>
      </c>
      <c r="U450">
        <v>0</v>
      </c>
      <c r="V450">
        <v>38</v>
      </c>
      <c r="W450">
        <v>266</v>
      </c>
      <c r="X450">
        <v>0</v>
      </c>
      <c r="Z450">
        <v>2</v>
      </c>
      <c r="AA450" t="s">
        <v>902</v>
      </c>
    </row>
    <row r="451" spans="1:27" x14ac:dyDescent="0.25">
      <c r="H451" t="s">
        <v>19</v>
      </c>
    </row>
    <row r="452" spans="1:27" x14ac:dyDescent="0.25">
      <c r="A452">
        <v>223</v>
      </c>
      <c r="B452">
        <v>3523</v>
      </c>
      <c r="C452" t="s">
        <v>903</v>
      </c>
      <c r="D452" t="s">
        <v>904</v>
      </c>
      <c r="E452" t="s">
        <v>511</v>
      </c>
      <c r="F452" t="s">
        <v>905</v>
      </c>
      <c r="G452" t="str">
        <f>"00184701"</f>
        <v>00184701</v>
      </c>
      <c r="H452" t="s">
        <v>906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50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6</v>
      </c>
      <c r="W452">
        <v>42</v>
      </c>
      <c r="X452">
        <v>0</v>
      </c>
      <c r="Z452">
        <v>2</v>
      </c>
      <c r="AA452" t="s">
        <v>907</v>
      </c>
    </row>
    <row r="453" spans="1:27" x14ac:dyDescent="0.25">
      <c r="H453" t="s">
        <v>56</v>
      </c>
    </row>
    <row r="454" spans="1:27" x14ac:dyDescent="0.25">
      <c r="A454">
        <v>224</v>
      </c>
      <c r="B454">
        <v>658</v>
      </c>
      <c r="C454" t="s">
        <v>908</v>
      </c>
      <c r="D454" t="s">
        <v>44</v>
      </c>
      <c r="E454" t="s">
        <v>909</v>
      </c>
      <c r="F454" t="s">
        <v>910</v>
      </c>
      <c r="G454" t="str">
        <f>"00209127"</f>
        <v>00209127</v>
      </c>
      <c r="H454" t="s">
        <v>911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Z454">
        <v>2</v>
      </c>
      <c r="AA454" t="s">
        <v>912</v>
      </c>
    </row>
    <row r="455" spans="1:27" x14ac:dyDescent="0.25">
      <c r="H455">
        <v>106</v>
      </c>
    </row>
    <row r="456" spans="1:27" x14ac:dyDescent="0.25">
      <c r="A456">
        <v>225</v>
      </c>
      <c r="B456">
        <v>2706</v>
      </c>
      <c r="C456" t="s">
        <v>913</v>
      </c>
      <c r="D456" t="s">
        <v>195</v>
      </c>
      <c r="E456" t="s">
        <v>914</v>
      </c>
      <c r="F456" t="s">
        <v>915</v>
      </c>
      <c r="G456" t="str">
        <f>"201503000387"</f>
        <v>201503000387</v>
      </c>
      <c r="H456" t="s">
        <v>916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Z456">
        <v>2</v>
      </c>
      <c r="AA456" t="s">
        <v>917</v>
      </c>
    </row>
    <row r="457" spans="1:27" x14ac:dyDescent="0.25">
      <c r="H457" t="s">
        <v>51</v>
      </c>
    </row>
    <row r="458" spans="1:27" x14ac:dyDescent="0.25">
      <c r="A458">
        <v>226</v>
      </c>
      <c r="B458">
        <v>782</v>
      </c>
      <c r="C458" t="s">
        <v>918</v>
      </c>
      <c r="D458" t="s">
        <v>919</v>
      </c>
      <c r="E458" t="s">
        <v>920</v>
      </c>
      <c r="F458" t="s">
        <v>921</v>
      </c>
      <c r="G458" t="str">
        <f>"00202378"</f>
        <v>00202378</v>
      </c>
      <c r="H458" t="s">
        <v>922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16</v>
      </c>
      <c r="W458">
        <v>112</v>
      </c>
      <c r="X458">
        <v>0</v>
      </c>
      <c r="Z458">
        <v>2</v>
      </c>
      <c r="AA458" t="s">
        <v>923</v>
      </c>
    </row>
    <row r="459" spans="1:27" x14ac:dyDescent="0.25">
      <c r="H459" t="s">
        <v>516</v>
      </c>
    </row>
    <row r="460" spans="1:27" x14ac:dyDescent="0.25">
      <c r="A460">
        <v>227</v>
      </c>
      <c r="B460">
        <v>1939</v>
      </c>
      <c r="C460" t="s">
        <v>924</v>
      </c>
      <c r="D460" t="s">
        <v>489</v>
      </c>
      <c r="E460" t="s">
        <v>63</v>
      </c>
      <c r="F460" t="s">
        <v>925</v>
      </c>
      <c r="G460" t="str">
        <f>"00206328"</f>
        <v>00206328</v>
      </c>
      <c r="H460" t="s">
        <v>926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Z460">
        <v>2</v>
      </c>
      <c r="AA460" t="s">
        <v>927</v>
      </c>
    </row>
    <row r="461" spans="1:27" x14ac:dyDescent="0.25">
      <c r="H461" t="s">
        <v>56</v>
      </c>
    </row>
    <row r="462" spans="1:27" x14ac:dyDescent="0.25">
      <c r="A462">
        <v>228</v>
      </c>
      <c r="B462">
        <v>126</v>
      </c>
      <c r="C462" t="s">
        <v>928</v>
      </c>
      <c r="D462" t="s">
        <v>21</v>
      </c>
      <c r="E462" t="s">
        <v>31</v>
      </c>
      <c r="F462" t="s">
        <v>929</v>
      </c>
      <c r="G462" t="str">
        <f>"201409000323"</f>
        <v>201409000323</v>
      </c>
      <c r="H462">
        <v>770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Z462">
        <v>2</v>
      </c>
      <c r="AA462">
        <v>1000</v>
      </c>
    </row>
    <row r="463" spans="1:27" x14ac:dyDescent="0.25">
      <c r="H463" t="s">
        <v>109</v>
      </c>
    </row>
    <row r="464" spans="1:27" x14ac:dyDescent="0.25">
      <c r="A464">
        <v>229</v>
      </c>
      <c r="B464">
        <v>6447</v>
      </c>
      <c r="C464" t="s">
        <v>930</v>
      </c>
      <c r="D464" t="s">
        <v>931</v>
      </c>
      <c r="E464" t="s">
        <v>37</v>
      </c>
      <c r="F464" t="s">
        <v>932</v>
      </c>
      <c r="G464" t="str">
        <f>"201406006243"</f>
        <v>201406006243</v>
      </c>
      <c r="H464">
        <v>682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41</v>
      </c>
      <c r="W464">
        <v>287</v>
      </c>
      <c r="X464">
        <v>0</v>
      </c>
      <c r="Z464">
        <v>2</v>
      </c>
      <c r="AA464">
        <v>999</v>
      </c>
    </row>
    <row r="465" spans="1:27" x14ac:dyDescent="0.25">
      <c r="H465" t="s">
        <v>35</v>
      </c>
    </row>
    <row r="466" spans="1:27" x14ac:dyDescent="0.25">
      <c r="A466">
        <v>230</v>
      </c>
      <c r="B466">
        <v>2800</v>
      </c>
      <c r="C466" t="s">
        <v>933</v>
      </c>
      <c r="D466" t="s">
        <v>114</v>
      </c>
      <c r="E466" t="s">
        <v>31</v>
      </c>
      <c r="F466" t="s">
        <v>934</v>
      </c>
      <c r="G466" t="str">
        <f>"00098380"</f>
        <v>00098380</v>
      </c>
      <c r="H466" t="s">
        <v>935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70</v>
      </c>
      <c r="O466">
        <v>30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Z466">
        <v>2</v>
      </c>
      <c r="AA466" t="s">
        <v>936</v>
      </c>
    </row>
    <row r="467" spans="1:27" x14ac:dyDescent="0.25">
      <c r="H467">
        <v>104</v>
      </c>
    </row>
    <row r="468" spans="1:27" x14ac:dyDescent="0.25">
      <c r="A468">
        <v>231</v>
      </c>
      <c r="B468">
        <v>237</v>
      </c>
      <c r="C468" t="s">
        <v>816</v>
      </c>
      <c r="D468" t="s">
        <v>489</v>
      </c>
      <c r="E468" t="s">
        <v>74</v>
      </c>
      <c r="F468" t="s">
        <v>937</v>
      </c>
      <c r="G468" t="str">
        <f>"201406014407"</f>
        <v>201406014407</v>
      </c>
      <c r="H468">
        <v>770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30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18</v>
      </c>
      <c r="W468">
        <v>126</v>
      </c>
      <c r="X468">
        <v>0</v>
      </c>
      <c r="Z468">
        <v>2</v>
      </c>
      <c r="AA468">
        <v>996</v>
      </c>
    </row>
    <row r="469" spans="1:27" x14ac:dyDescent="0.25">
      <c r="H469" t="s">
        <v>51</v>
      </c>
    </row>
    <row r="470" spans="1:27" x14ac:dyDescent="0.25">
      <c r="A470">
        <v>232</v>
      </c>
      <c r="B470">
        <v>3868</v>
      </c>
      <c r="C470" t="s">
        <v>938</v>
      </c>
      <c r="D470" t="s">
        <v>475</v>
      </c>
      <c r="E470" t="s">
        <v>74</v>
      </c>
      <c r="F470" t="s">
        <v>939</v>
      </c>
      <c r="G470" t="str">
        <f>"201505000169"</f>
        <v>201505000169</v>
      </c>
      <c r="H470" t="s">
        <v>523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50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Z470">
        <v>2</v>
      </c>
      <c r="AA470" t="s">
        <v>940</v>
      </c>
    </row>
    <row r="471" spans="1:27" x14ac:dyDescent="0.25">
      <c r="H471" t="s">
        <v>47</v>
      </c>
    </row>
    <row r="472" spans="1:27" x14ac:dyDescent="0.25">
      <c r="A472">
        <v>233</v>
      </c>
      <c r="B472">
        <v>5845</v>
      </c>
      <c r="C472" t="s">
        <v>941</v>
      </c>
      <c r="D472" t="s">
        <v>195</v>
      </c>
      <c r="E472" t="s">
        <v>37</v>
      </c>
      <c r="F472" t="s">
        <v>942</v>
      </c>
      <c r="G472" t="str">
        <f>"00011951"</f>
        <v>00011951</v>
      </c>
      <c r="H472" t="s">
        <v>243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Z472">
        <v>2</v>
      </c>
      <c r="AA472" t="s">
        <v>943</v>
      </c>
    </row>
    <row r="473" spans="1:27" x14ac:dyDescent="0.25">
      <c r="H473">
        <v>106</v>
      </c>
    </row>
    <row r="474" spans="1:27" x14ac:dyDescent="0.25">
      <c r="A474">
        <v>234</v>
      </c>
      <c r="B474">
        <v>3609</v>
      </c>
      <c r="C474" t="s">
        <v>944</v>
      </c>
      <c r="D474" t="s">
        <v>62</v>
      </c>
      <c r="E474" t="s">
        <v>31</v>
      </c>
      <c r="F474" t="s">
        <v>945</v>
      </c>
      <c r="G474" t="str">
        <f>"00129342"</f>
        <v>00129342</v>
      </c>
      <c r="H474" t="s">
        <v>946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70</v>
      </c>
      <c r="O474">
        <v>0</v>
      </c>
      <c r="P474">
        <v>30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Z474">
        <v>2</v>
      </c>
      <c r="AA474" t="s">
        <v>947</v>
      </c>
    </row>
    <row r="475" spans="1:27" x14ac:dyDescent="0.25">
      <c r="H475" t="s">
        <v>19</v>
      </c>
    </row>
    <row r="476" spans="1:27" x14ac:dyDescent="0.25">
      <c r="A476">
        <v>235</v>
      </c>
      <c r="B476">
        <v>1996</v>
      </c>
      <c r="C476" t="s">
        <v>948</v>
      </c>
      <c r="D476" t="s">
        <v>949</v>
      </c>
      <c r="E476" t="s">
        <v>22</v>
      </c>
      <c r="F476" t="s">
        <v>950</v>
      </c>
      <c r="G476" t="str">
        <f>"201601000772"</f>
        <v>201601000772</v>
      </c>
      <c r="H476" t="s">
        <v>951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Z476">
        <v>2</v>
      </c>
      <c r="AA476" t="s">
        <v>952</v>
      </c>
    </row>
    <row r="477" spans="1:27" x14ac:dyDescent="0.25">
      <c r="H477" t="s">
        <v>56</v>
      </c>
    </row>
    <row r="478" spans="1:27" x14ac:dyDescent="0.25">
      <c r="A478">
        <v>236</v>
      </c>
      <c r="B478">
        <v>1418</v>
      </c>
      <c r="C478" t="s">
        <v>953</v>
      </c>
      <c r="D478" t="s">
        <v>22</v>
      </c>
      <c r="E478" t="s">
        <v>37</v>
      </c>
      <c r="F478" t="s">
        <v>954</v>
      </c>
      <c r="G478" t="str">
        <f>"00191326"</f>
        <v>00191326</v>
      </c>
      <c r="H478" t="s">
        <v>955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50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25</v>
      </c>
      <c r="W478">
        <v>175</v>
      </c>
      <c r="X478">
        <v>0</v>
      </c>
      <c r="Z478">
        <v>2</v>
      </c>
      <c r="AA478" t="s">
        <v>956</v>
      </c>
    </row>
    <row r="479" spans="1:27" x14ac:dyDescent="0.25">
      <c r="H479" t="s">
        <v>42</v>
      </c>
    </row>
    <row r="480" spans="1:27" x14ac:dyDescent="0.25">
      <c r="A480">
        <v>237</v>
      </c>
      <c r="B480">
        <v>1616</v>
      </c>
      <c r="C480" t="s">
        <v>957</v>
      </c>
      <c r="D480" t="s">
        <v>958</v>
      </c>
      <c r="E480" t="s">
        <v>959</v>
      </c>
      <c r="F480" t="s">
        <v>960</v>
      </c>
      <c r="G480" t="str">
        <f>"201406013745"</f>
        <v>201406013745</v>
      </c>
      <c r="H480" t="s">
        <v>157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30</v>
      </c>
      <c r="O480">
        <v>0</v>
      </c>
      <c r="P480">
        <v>0</v>
      </c>
      <c r="Q480">
        <v>30</v>
      </c>
      <c r="R480">
        <v>50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Z480">
        <v>2</v>
      </c>
      <c r="AA480" t="s">
        <v>961</v>
      </c>
    </row>
    <row r="481" spans="1:27" x14ac:dyDescent="0.25">
      <c r="H481" t="s">
        <v>42</v>
      </c>
    </row>
    <row r="482" spans="1:27" x14ac:dyDescent="0.25">
      <c r="A482">
        <v>238</v>
      </c>
      <c r="B482">
        <v>3603</v>
      </c>
      <c r="C482" t="s">
        <v>962</v>
      </c>
      <c r="D482" t="s">
        <v>963</v>
      </c>
      <c r="E482" t="s">
        <v>964</v>
      </c>
      <c r="F482" t="s">
        <v>965</v>
      </c>
      <c r="G482" t="str">
        <f>"00198631"</f>
        <v>00198631</v>
      </c>
      <c r="H482" t="s">
        <v>891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Z482">
        <v>2</v>
      </c>
      <c r="AA482" t="s">
        <v>966</v>
      </c>
    </row>
    <row r="483" spans="1:27" x14ac:dyDescent="0.25">
      <c r="H483" t="s">
        <v>35</v>
      </c>
    </row>
    <row r="484" spans="1:27" x14ac:dyDescent="0.25">
      <c r="A484">
        <v>239</v>
      </c>
      <c r="B484">
        <v>5919</v>
      </c>
      <c r="C484" t="s">
        <v>967</v>
      </c>
      <c r="D484" t="s">
        <v>74</v>
      </c>
      <c r="E484" t="s">
        <v>105</v>
      </c>
      <c r="F484" t="s">
        <v>968</v>
      </c>
      <c r="G484" t="str">
        <f>"00194639"</f>
        <v>00194639</v>
      </c>
      <c r="H484" t="s">
        <v>71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30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23</v>
      </c>
      <c r="W484">
        <v>161</v>
      </c>
      <c r="X484">
        <v>0</v>
      </c>
      <c r="Z484">
        <v>2</v>
      </c>
      <c r="AA484" t="s">
        <v>969</v>
      </c>
    </row>
    <row r="485" spans="1:27" x14ac:dyDescent="0.25">
      <c r="H485" t="s">
        <v>42</v>
      </c>
    </row>
    <row r="486" spans="1:27" x14ac:dyDescent="0.25">
      <c r="A486">
        <v>240</v>
      </c>
      <c r="B486">
        <v>4158</v>
      </c>
      <c r="C486" t="s">
        <v>970</v>
      </c>
      <c r="D486" t="s">
        <v>390</v>
      </c>
      <c r="E486" t="s">
        <v>105</v>
      </c>
      <c r="F486" t="s">
        <v>971</v>
      </c>
      <c r="G486" t="str">
        <f>"00176147"</f>
        <v>00176147</v>
      </c>
      <c r="H486">
        <v>715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50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30</v>
      </c>
      <c r="W486">
        <v>210</v>
      </c>
      <c r="X486">
        <v>0</v>
      </c>
      <c r="Z486">
        <v>2</v>
      </c>
      <c r="AA486">
        <v>975</v>
      </c>
    </row>
    <row r="487" spans="1:27" x14ac:dyDescent="0.25">
      <c r="H487" t="s">
        <v>35</v>
      </c>
    </row>
    <row r="488" spans="1:27" x14ac:dyDescent="0.25">
      <c r="A488">
        <v>241</v>
      </c>
      <c r="B488">
        <v>2560</v>
      </c>
      <c r="C488" t="s">
        <v>972</v>
      </c>
      <c r="D488" t="s">
        <v>973</v>
      </c>
      <c r="E488" t="s">
        <v>974</v>
      </c>
      <c r="F488" t="s">
        <v>975</v>
      </c>
      <c r="G488" t="str">
        <f>"201304004982"</f>
        <v>201304004982</v>
      </c>
      <c r="H488">
        <v>726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25</v>
      </c>
      <c r="W488">
        <v>175</v>
      </c>
      <c r="X488">
        <v>0</v>
      </c>
      <c r="Z488">
        <v>2</v>
      </c>
      <c r="AA488">
        <v>971</v>
      </c>
    </row>
    <row r="489" spans="1:27" x14ac:dyDescent="0.25">
      <c r="H489" t="s">
        <v>19</v>
      </c>
    </row>
    <row r="490" spans="1:27" x14ac:dyDescent="0.25">
      <c r="A490">
        <v>242</v>
      </c>
      <c r="B490">
        <v>1176</v>
      </c>
      <c r="C490" t="s">
        <v>249</v>
      </c>
      <c r="D490" t="s">
        <v>976</v>
      </c>
      <c r="E490" t="s">
        <v>37</v>
      </c>
      <c r="F490" t="s">
        <v>977</v>
      </c>
      <c r="G490" t="str">
        <f>"00014782"</f>
        <v>00014782</v>
      </c>
      <c r="H490" t="s">
        <v>978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Z490">
        <v>2</v>
      </c>
      <c r="AA490" t="s">
        <v>979</v>
      </c>
    </row>
    <row r="491" spans="1:27" x14ac:dyDescent="0.25">
      <c r="H491" t="s">
        <v>56</v>
      </c>
    </row>
    <row r="492" spans="1:27" x14ac:dyDescent="0.25">
      <c r="A492">
        <v>243</v>
      </c>
      <c r="B492">
        <v>4424</v>
      </c>
      <c r="C492" t="s">
        <v>980</v>
      </c>
      <c r="D492" t="s">
        <v>489</v>
      </c>
      <c r="E492" t="s">
        <v>31</v>
      </c>
      <c r="F492" t="s">
        <v>981</v>
      </c>
      <c r="G492" t="str">
        <f>"00201896"</f>
        <v>00201896</v>
      </c>
      <c r="H492" t="s">
        <v>982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Z492">
        <v>2</v>
      </c>
      <c r="AA492" t="s">
        <v>983</v>
      </c>
    </row>
    <row r="493" spans="1:27" x14ac:dyDescent="0.25">
      <c r="H493" t="s">
        <v>51</v>
      </c>
    </row>
    <row r="494" spans="1:27" x14ac:dyDescent="0.25">
      <c r="A494">
        <v>244</v>
      </c>
      <c r="B494">
        <v>3050</v>
      </c>
      <c r="C494" t="s">
        <v>984</v>
      </c>
      <c r="D494" t="s">
        <v>68</v>
      </c>
      <c r="E494" t="s">
        <v>703</v>
      </c>
      <c r="F494" t="s">
        <v>985</v>
      </c>
      <c r="G494" t="str">
        <f>"201406008787"</f>
        <v>201406008787</v>
      </c>
      <c r="H494" t="s">
        <v>986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50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Z494">
        <v>2</v>
      </c>
      <c r="AA494" t="s">
        <v>987</v>
      </c>
    </row>
    <row r="495" spans="1:27" x14ac:dyDescent="0.25">
      <c r="H495" t="s">
        <v>47</v>
      </c>
    </row>
    <row r="496" spans="1:27" x14ac:dyDescent="0.25">
      <c r="A496">
        <v>245</v>
      </c>
      <c r="B496">
        <v>4151</v>
      </c>
      <c r="C496" t="s">
        <v>988</v>
      </c>
      <c r="D496" t="s">
        <v>25</v>
      </c>
      <c r="E496" t="s">
        <v>989</v>
      </c>
      <c r="F496" t="s">
        <v>990</v>
      </c>
      <c r="G496" t="str">
        <f>"00112371"</f>
        <v>00112371</v>
      </c>
      <c r="H496" t="s">
        <v>657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30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Z496">
        <v>2</v>
      </c>
      <c r="AA496" t="s">
        <v>991</v>
      </c>
    </row>
    <row r="497" spans="1:27" x14ac:dyDescent="0.25">
      <c r="H497" t="s">
        <v>42</v>
      </c>
    </row>
    <row r="498" spans="1:27" x14ac:dyDescent="0.25">
      <c r="A498">
        <v>246</v>
      </c>
      <c r="B498">
        <v>5905</v>
      </c>
      <c r="C498" t="s">
        <v>992</v>
      </c>
      <c r="D498" t="s">
        <v>993</v>
      </c>
      <c r="E498" t="s">
        <v>63</v>
      </c>
      <c r="F498" t="s">
        <v>994</v>
      </c>
      <c r="G498" t="str">
        <f>"00191707"</f>
        <v>00191707</v>
      </c>
      <c r="H498" t="s">
        <v>995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Z498">
        <v>2</v>
      </c>
      <c r="AA498" t="s">
        <v>996</v>
      </c>
    </row>
    <row r="499" spans="1:27" x14ac:dyDescent="0.25">
      <c r="H499">
        <v>104</v>
      </c>
    </row>
    <row r="500" spans="1:27" x14ac:dyDescent="0.25">
      <c r="A500">
        <v>247</v>
      </c>
      <c r="B500">
        <v>3468</v>
      </c>
      <c r="C500" t="s">
        <v>997</v>
      </c>
      <c r="D500" t="s">
        <v>998</v>
      </c>
      <c r="E500" t="s">
        <v>74</v>
      </c>
      <c r="F500" t="s">
        <v>999</v>
      </c>
      <c r="G500" t="str">
        <f>"201412005284"</f>
        <v>201412005284</v>
      </c>
      <c r="H500" t="s">
        <v>1000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50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Z500">
        <v>2</v>
      </c>
      <c r="AA500" t="s">
        <v>1001</v>
      </c>
    </row>
    <row r="501" spans="1:27" x14ac:dyDescent="0.25">
      <c r="H501" t="s">
        <v>35</v>
      </c>
    </row>
    <row r="502" spans="1:27" x14ac:dyDescent="0.25">
      <c r="A502">
        <v>248</v>
      </c>
      <c r="B502">
        <v>4059</v>
      </c>
      <c r="C502" t="s">
        <v>1002</v>
      </c>
      <c r="D502" t="s">
        <v>489</v>
      </c>
      <c r="E502" t="s">
        <v>758</v>
      </c>
      <c r="F502" t="s">
        <v>1003</v>
      </c>
      <c r="G502" t="str">
        <f>"00012360"</f>
        <v>00012360</v>
      </c>
      <c r="H502" t="s">
        <v>184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50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29</v>
      </c>
      <c r="W502">
        <v>203</v>
      </c>
      <c r="X502">
        <v>0</v>
      </c>
      <c r="Z502">
        <v>2</v>
      </c>
      <c r="AA502" t="s">
        <v>1004</v>
      </c>
    </row>
    <row r="503" spans="1:27" x14ac:dyDescent="0.25">
      <c r="H503" t="s">
        <v>35</v>
      </c>
    </row>
    <row r="504" spans="1:27" x14ac:dyDescent="0.25">
      <c r="A504">
        <v>249</v>
      </c>
      <c r="B504">
        <v>3200</v>
      </c>
      <c r="C504" t="s">
        <v>1005</v>
      </c>
      <c r="D504" t="s">
        <v>432</v>
      </c>
      <c r="E504" t="s">
        <v>31</v>
      </c>
      <c r="F504" t="s">
        <v>1006</v>
      </c>
      <c r="G504" t="str">
        <f>"00192774"</f>
        <v>00192774</v>
      </c>
      <c r="H504" t="s">
        <v>1007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36</v>
      </c>
      <c r="W504">
        <v>252</v>
      </c>
      <c r="X504">
        <v>0</v>
      </c>
      <c r="Z504">
        <v>3</v>
      </c>
      <c r="AA504" t="s">
        <v>1008</v>
      </c>
    </row>
    <row r="505" spans="1:27" x14ac:dyDescent="0.25">
      <c r="H505">
        <v>106</v>
      </c>
    </row>
    <row r="506" spans="1:27" x14ac:dyDescent="0.25">
      <c r="A506">
        <v>250</v>
      </c>
      <c r="B506">
        <v>4119</v>
      </c>
      <c r="C506" t="s">
        <v>1009</v>
      </c>
      <c r="D506" t="s">
        <v>437</v>
      </c>
      <c r="E506" t="s">
        <v>126</v>
      </c>
      <c r="F506" t="s">
        <v>1010</v>
      </c>
      <c r="G506" t="str">
        <f>"201503000104"</f>
        <v>201503000104</v>
      </c>
      <c r="H506" t="s">
        <v>535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70</v>
      </c>
      <c r="O506">
        <v>50</v>
      </c>
      <c r="P506">
        <v>0</v>
      </c>
      <c r="Q506">
        <v>30</v>
      </c>
      <c r="R506">
        <v>30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Z506">
        <v>2</v>
      </c>
      <c r="AA506" t="s">
        <v>1011</v>
      </c>
    </row>
    <row r="507" spans="1:27" x14ac:dyDescent="0.25">
      <c r="H507" t="s">
        <v>47</v>
      </c>
    </row>
    <row r="508" spans="1:27" x14ac:dyDescent="0.25">
      <c r="A508">
        <v>251</v>
      </c>
      <c r="B508">
        <v>1075</v>
      </c>
      <c r="C508" t="s">
        <v>1012</v>
      </c>
      <c r="D508" t="s">
        <v>393</v>
      </c>
      <c r="E508" t="s">
        <v>37</v>
      </c>
      <c r="F508" t="s">
        <v>1013</v>
      </c>
      <c r="G508" t="str">
        <f>"201405000450"</f>
        <v>201405000450</v>
      </c>
      <c r="H508" t="s">
        <v>1014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35</v>
      </c>
      <c r="W508">
        <v>245</v>
      </c>
      <c r="X508">
        <v>0</v>
      </c>
      <c r="Z508">
        <v>2</v>
      </c>
      <c r="AA508" t="s">
        <v>1015</v>
      </c>
    </row>
    <row r="509" spans="1:27" x14ac:dyDescent="0.25">
      <c r="H509">
        <v>104</v>
      </c>
    </row>
    <row r="510" spans="1:27" x14ac:dyDescent="0.25">
      <c r="A510">
        <v>252</v>
      </c>
      <c r="B510">
        <v>3837</v>
      </c>
      <c r="C510" t="s">
        <v>1016</v>
      </c>
      <c r="D510" t="s">
        <v>1017</v>
      </c>
      <c r="E510" t="s">
        <v>63</v>
      </c>
      <c r="F510" t="s">
        <v>1018</v>
      </c>
      <c r="G510" t="str">
        <f>"00112597"</f>
        <v>00112597</v>
      </c>
      <c r="H510" t="s">
        <v>291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22</v>
      </c>
      <c r="W510">
        <v>154</v>
      </c>
      <c r="X510">
        <v>0</v>
      </c>
      <c r="Z510">
        <v>2</v>
      </c>
      <c r="AA510" t="s">
        <v>1019</v>
      </c>
    </row>
    <row r="511" spans="1:27" x14ac:dyDescent="0.25">
      <c r="H511">
        <v>104</v>
      </c>
    </row>
    <row r="512" spans="1:27" x14ac:dyDescent="0.25">
      <c r="A512">
        <v>253</v>
      </c>
      <c r="B512">
        <v>3993</v>
      </c>
      <c r="C512" t="s">
        <v>1020</v>
      </c>
      <c r="D512" t="s">
        <v>125</v>
      </c>
      <c r="E512" t="s">
        <v>37</v>
      </c>
      <c r="F512" t="s">
        <v>1021</v>
      </c>
      <c r="G512" t="str">
        <f>"201511025108"</f>
        <v>201511025108</v>
      </c>
      <c r="H512">
        <v>704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Z512">
        <v>2</v>
      </c>
      <c r="AA512">
        <v>934</v>
      </c>
    </row>
    <row r="513" spans="1:27" x14ac:dyDescent="0.25">
      <c r="H513" t="s">
        <v>19</v>
      </c>
    </row>
    <row r="514" spans="1:27" x14ac:dyDescent="0.25">
      <c r="A514">
        <v>254</v>
      </c>
      <c r="B514">
        <v>2857</v>
      </c>
      <c r="C514" t="s">
        <v>1022</v>
      </c>
      <c r="D514" t="s">
        <v>143</v>
      </c>
      <c r="E514" t="s">
        <v>37</v>
      </c>
      <c r="F514" t="s">
        <v>1023</v>
      </c>
      <c r="G514" t="str">
        <f>"00013402"</f>
        <v>00013402</v>
      </c>
      <c r="H514" t="s">
        <v>978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Z514">
        <v>2</v>
      </c>
      <c r="AA514" t="s">
        <v>1024</v>
      </c>
    </row>
    <row r="515" spans="1:27" x14ac:dyDescent="0.25">
      <c r="H515" t="s">
        <v>35</v>
      </c>
    </row>
    <row r="516" spans="1:27" x14ac:dyDescent="0.25">
      <c r="A516">
        <v>255</v>
      </c>
      <c r="B516">
        <v>1473</v>
      </c>
      <c r="C516" t="s">
        <v>1025</v>
      </c>
      <c r="D516" t="s">
        <v>511</v>
      </c>
      <c r="E516" t="s">
        <v>63</v>
      </c>
      <c r="F516" t="s">
        <v>1026</v>
      </c>
      <c r="G516" t="str">
        <f>"00130386"</f>
        <v>00130386</v>
      </c>
      <c r="H516" t="s">
        <v>978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Z516">
        <v>2</v>
      </c>
      <c r="AA516" t="s">
        <v>1024</v>
      </c>
    </row>
    <row r="517" spans="1:27" x14ac:dyDescent="0.25">
      <c r="H517" t="s">
        <v>42</v>
      </c>
    </row>
    <row r="518" spans="1:27" x14ac:dyDescent="0.25">
      <c r="A518">
        <v>256</v>
      </c>
      <c r="B518">
        <v>3236</v>
      </c>
      <c r="C518" t="s">
        <v>1027</v>
      </c>
      <c r="D518" t="s">
        <v>25</v>
      </c>
      <c r="E518" t="s">
        <v>21</v>
      </c>
      <c r="F518" t="s">
        <v>1028</v>
      </c>
      <c r="G518" t="str">
        <f>"00183613"</f>
        <v>00183613</v>
      </c>
      <c r="H518" t="s">
        <v>1029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50</v>
      </c>
      <c r="O518">
        <v>30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5</v>
      </c>
      <c r="W518">
        <v>35</v>
      </c>
      <c r="X518">
        <v>0</v>
      </c>
      <c r="Z518">
        <v>2</v>
      </c>
      <c r="AA518" t="s">
        <v>1030</v>
      </c>
    </row>
    <row r="519" spans="1:27" x14ac:dyDescent="0.25">
      <c r="H519" t="s">
        <v>35</v>
      </c>
    </row>
    <row r="520" spans="1:27" x14ac:dyDescent="0.25">
      <c r="A520">
        <v>257</v>
      </c>
      <c r="B520">
        <v>892</v>
      </c>
      <c r="C520" t="s">
        <v>1031</v>
      </c>
      <c r="D520" t="s">
        <v>250</v>
      </c>
      <c r="E520" t="s">
        <v>638</v>
      </c>
      <c r="F520" t="s">
        <v>1032</v>
      </c>
      <c r="G520" t="str">
        <f>"00192659"</f>
        <v>00192659</v>
      </c>
      <c r="H520" t="s">
        <v>755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50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Z520">
        <v>2</v>
      </c>
      <c r="AA520" t="s">
        <v>1033</v>
      </c>
    </row>
    <row r="521" spans="1:27" x14ac:dyDescent="0.25">
      <c r="H521" t="s">
        <v>56</v>
      </c>
    </row>
    <row r="522" spans="1:27" x14ac:dyDescent="0.25">
      <c r="A522">
        <v>258</v>
      </c>
      <c r="B522">
        <v>5111</v>
      </c>
      <c r="C522" t="s">
        <v>1034</v>
      </c>
      <c r="D522" t="s">
        <v>1035</v>
      </c>
      <c r="E522" t="s">
        <v>1036</v>
      </c>
      <c r="F522" t="s">
        <v>1037</v>
      </c>
      <c r="G522" t="str">
        <f>"201410007805"</f>
        <v>201410007805</v>
      </c>
      <c r="H522" t="s">
        <v>1007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28</v>
      </c>
      <c r="W522">
        <v>196</v>
      </c>
      <c r="X522">
        <v>0</v>
      </c>
      <c r="Z522">
        <v>2</v>
      </c>
      <c r="AA522" t="s">
        <v>1038</v>
      </c>
    </row>
    <row r="523" spans="1:27" x14ac:dyDescent="0.25">
      <c r="H523" t="s">
        <v>19</v>
      </c>
    </row>
    <row r="524" spans="1:27" x14ac:dyDescent="0.25">
      <c r="A524">
        <v>259</v>
      </c>
      <c r="B524">
        <v>1165</v>
      </c>
      <c r="C524" t="s">
        <v>1039</v>
      </c>
      <c r="D524" t="s">
        <v>195</v>
      </c>
      <c r="E524" t="s">
        <v>63</v>
      </c>
      <c r="F524" t="s">
        <v>1040</v>
      </c>
      <c r="G524" t="str">
        <f>"201406011397"</f>
        <v>201406011397</v>
      </c>
      <c r="H524" t="s">
        <v>447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50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</v>
      </c>
      <c r="W524">
        <v>56</v>
      </c>
      <c r="X524">
        <v>0</v>
      </c>
      <c r="Z524">
        <v>2</v>
      </c>
      <c r="AA524" t="s">
        <v>1041</v>
      </c>
    </row>
    <row r="525" spans="1:27" x14ac:dyDescent="0.25">
      <c r="H525" t="s">
        <v>35</v>
      </c>
    </row>
    <row r="526" spans="1:27" x14ac:dyDescent="0.25">
      <c r="A526">
        <v>260</v>
      </c>
      <c r="B526">
        <v>3311</v>
      </c>
      <c r="C526" t="s">
        <v>654</v>
      </c>
      <c r="D526" t="s">
        <v>804</v>
      </c>
      <c r="E526" t="s">
        <v>31</v>
      </c>
      <c r="F526" t="s">
        <v>1042</v>
      </c>
      <c r="G526" t="str">
        <f>"00145494"</f>
        <v>00145494</v>
      </c>
      <c r="H526" t="s">
        <v>1043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3</v>
      </c>
      <c r="W526">
        <v>21</v>
      </c>
      <c r="X526">
        <v>0</v>
      </c>
      <c r="Z526">
        <v>2</v>
      </c>
      <c r="AA526" t="s">
        <v>1044</v>
      </c>
    </row>
    <row r="527" spans="1:27" x14ac:dyDescent="0.25">
      <c r="H527" t="s">
        <v>56</v>
      </c>
    </row>
    <row r="528" spans="1:27" x14ac:dyDescent="0.25">
      <c r="A528">
        <v>261</v>
      </c>
      <c r="B528">
        <v>1721</v>
      </c>
      <c r="C528" t="s">
        <v>1045</v>
      </c>
      <c r="D528" t="s">
        <v>14</v>
      </c>
      <c r="E528" t="s">
        <v>63</v>
      </c>
      <c r="F528" t="s">
        <v>1046</v>
      </c>
      <c r="G528" t="str">
        <f>"00147624"</f>
        <v>00147624</v>
      </c>
      <c r="H528" t="s">
        <v>1043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50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Z528">
        <v>3</v>
      </c>
      <c r="AA528" t="s">
        <v>1047</v>
      </c>
    </row>
    <row r="529" spans="1:27" x14ac:dyDescent="0.25">
      <c r="H529" t="s">
        <v>19</v>
      </c>
    </row>
    <row r="530" spans="1:27" x14ac:dyDescent="0.25">
      <c r="A530">
        <v>262</v>
      </c>
      <c r="B530">
        <v>1083</v>
      </c>
      <c r="C530" t="s">
        <v>1048</v>
      </c>
      <c r="D530" t="s">
        <v>126</v>
      </c>
      <c r="E530" t="s">
        <v>31</v>
      </c>
      <c r="F530" t="s">
        <v>1049</v>
      </c>
      <c r="G530" t="str">
        <f>"00104430"</f>
        <v>00104430</v>
      </c>
      <c r="H530" t="s">
        <v>1050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Z530">
        <v>2</v>
      </c>
      <c r="AA530" t="s">
        <v>1051</v>
      </c>
    </row>
    <row r="531" spans="1:27" x14ac:dyDescent="0.25">
      <c r="H531" t="s">
        <v>42</v>
      </c>
    </row>
    <row r="532" spans="1:27" x14ac:dyDescent="0.25">
      <c r="A532">
        <v>263</v>
      </c>
      <c r="B532">
        <v>3191</v>
      </c>
      <c r="C532" t="s">
        <v>1052</v>
      </c>
      <c r="D532" t="s">
        <v>63</v>
      </c>
      <c r="E532" t="s">
        <v>152</v>
      </c>
      <c r="F532" t="s">
        <v>1053</v>
      </c>
      <c r="G532" t="str">
        <f>"00132891"</f>
        <v>00132891</v>
      </c>
      <c r="H532" t="s">
        <v>1054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30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15</v>
      </c>
      <c r="W532">
        <v>105</v>
      </c>
      <c r="X532">
        <v>0</v>
      </c>
      <c r="Z532">
        <v>2</v>
      </c>
      <c r="AA532" t="s">
        <v>1055</v>
      </c>
    </row>
    <row r="533" spans="1:27" x14ac:dyDescent="0.25">
      <c r="H533">
        <v>106</v>
      </c>
    </row>
    <row r="534" spans="1:27" x14ac:dyDescent="0.25">
      <c r="A534">
        <v>264</v>
      </c>
      <c r="B534">
        <v>574</v>
      </c>
      <c r="C534" t="s">
        <v>1056</v>
      </c>
      <c r="D534" t="s">
        <v>74</v>
      </c>
      <c r="E534" t="s">
        <v>22</v>
      </c>
      <c r="F534" t="s">
        <v>1057</v>
      </c>
      <c r="G534" t="str">
        <f>"201512004739"</f>
        <v>201512004739</v>
      </c>
      <c r="H534" t="s">
        <v>148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50</v>
      </c>
      <c r="O534">
        <v>30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20</v>
      </c>
      <c r="W534">
        <v>140</v>
      </c>
      <c r="X534">
        <v>0</v>
      </c>
      <c r="Z534">
        <v>2</v>
      </c>
      <c r="AA534" t="s">
        <v>891</v>
      </c>
    </row>
    <row r="535" spans="1:27" x14ac:dyDescent="0.25">
      <c r="H535">
        <v>106</v>
      </c>
    </row>
    <row r="536" spans="1:27" x14ac:dyDescent="0.25">
      <c r="A536">
        <v>265</v>
      </c>
      <c r="B536">
        <v>2053</v>
      </c>
      <c r="C536" t="s">
        <v>1058</v>
      </c>
      <c r="D536" t="s">
        <v>58</v>
      </c>
      <c r="E536" t="s">
        <v>126</v>
      </c>
      <c r="F536" t="s">
        <v>1059</v>
      </c>
      <c r="G536" t="str">
        <f>"00045431"</f>
        <v>00045431</v>
      </c>
      <c r="H536" t="s">
        <v>1060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Z536">
        <v>3</v>
      </c>
      <c r="AA536" t="s">
        <v>1061</v>
      </c>
    </row>
    <row r="537" spans="1:27" x14ac:dyDescent="0.25">
      <c r="H537" t="s">
        <v>56</v>
      </c>
    </row>
    <row r="538" spans="1:27" x14ac:dyDescent="0.25">
      <c r="A538">
        <v>266</v>
      </c>
      <c r="B538">
        <v>3302</v>
      </c>
      <c r="C538" t="s">
        <v>1062</v>
      </c>
      <c r="D538" t="s">
        <v>195</v>
      </c>
      <c r="E538" t="s">
        <v>1063</v>
      </c>
      <c r="F538" t="s">
        <v>1064</v>
      </c>
      <c r="G538" t="str">
        <f>"201406001905"</f>
        <v>201406001905</v>
      </c>
      <c r="H538" t="s">
        <v>220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15</v>
      </c>
      <c r="W538">
        <v>105</v>
      </c>
      <c r="X538">
        <v>0</v>
      </c>
      <c r="Z538">
        <v>2</v>
      </c>
      <c r="AA538" t="s">
        <v>1065</v>
      </c>
    </row>
    <row r="539" spans="1:27" x14ac:dyDescent="0.25">
      <c r="H539">
        <v>106</v>
      </c>
    </row>
    <row r="540" spans="1:27" x14ac:dyDescent="0.25">
      <c r="A540">
        <v>267</v>
      </c>
      <c r="B540">
        <v>3487</v>
      </c>
      <c r="C540" t="s">
        <v>1066</v>
      </c>
      <c r="D540" t="s">
        <v>475</v>
      </c>
      <c r="E540" t="s">
        <v>490</v>
      </c>
      <c r="F540" t="s">
        <v>1067</v>
      </c>
      <c r="G540" t="str">
        <f>"00208761"</f>
        <v>00208761</v>
      </c>
      <c r="H540" t="s">
        <v>71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23</v>
      </c>
      <c r="W540">
        <v>161</v>
      </c>
      <c r="X540">
        <v>0</v>
      </c>
      <c r="Z540">
        <v>2</v>
      </c>
      <c r="AA540" t="s">
        <v>1068</v>
      </c>
    </row>
    <row r="541" spans="1:27" x14ac:dyDescent="0.25">
      <c r="H541" t="s">
        <v>19</v>
      </c>
    </row>
    <row r="542" spans="1:27" x14ac:dyDescent="0.25">
      <c r="A542">
        <v>268</v>
      </c>
      <c r="B542">
        <v>1649</v>
      </c>
      <c r="C542" t="s">
        <v>1069</v>
      </c>
      <c r="D542" t="s">
        <v>125</v>
      </c>
      <c r="E542" t="s">
        <v>26</v>
      </c>
      <c r="F542" t="s">
        <v>1070</v>
      </c>
      <c r="G542" t="str">
        <f>"201406014917"</f>
        <v>201406014917</v>
      </c>
      <c r="H542" t="s">
        <v>477</v>
      </c>
      <c r="I542">
        <v>0</v>
      </c>
      <c r="J542">
        <v>0</v>
      </c>
      <c r="K542">
        <v>0</v>
      </c>
      <c r="L542">
        <v>0</v>
      </c>
      <c r="M542">
        <v>100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Z542">
        <v>2</v>
      </c>
      <c r="AA542" t="s">
        <v>1071</v>
      </c>
    </row>
    <row r="543" spans="1:27" x14ac:dyDescent="0.25">
      <c r="H543" t="s">
        <v>42</v>
      </c>
    </row>
    <row r="544" spans="1:27" x14ac:dyDescent="0.25">
      <c r="A544">
        <v>269</v>
      </c>
      <c r="B544">
        <v>4939</v>
      </c>
      <c r="C544" t="s">
        <v>1072</v>
      </c>
      <c r="D544" t="s">
        <v>119</v>
      </c>
      <c r="E544" t="s">
        <v>868</v>
      </c>
      <c r="F544" t="s">
        <v>1073</v>
      </c>
      <c r="G544" t="str">
        <f>"00004940"</f>
        <v>00004940</v>
      </c>
      <c r="H544" t="s">
        <v>1074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Z544">
        <v>2</v>
      </c>
      <c r="AA544" t="s">
        <v>1075</v>
      </c>
    </row>
    <row r="545" spans="1:27" x14ac:dyDescent="0.25">
      <c r="H545" t="s">
        <v>35</v>
      </c>
    </row>
    <row r="546" spans="1:27" x14ac:dyDescent="0.25">
      <c r="A546">
        <v>270</v>
      </c>
      <c r="B546">
        <v>937</v>
      </c>
      <c r="C546" t="s">
        <v>1076</v>
      </c>
      <c r="D546" t="s">
        <v>54</v>
      </c>
      <c r="E546" t="s">
        <v>37</v>
      </c>
      <c r="F546" t="s">
        <v>1077</v>
      </c>
      <c r="G546" t="str">
        <f>"201601000458"</f>
        <v>201601000458</v>
      </c>
      <c r="H546" t="s">
        <v>17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Z546">
        <v>2</v>
      </c>
      <c r="AA546" t="s">
        <v>1078</v>
      </c>
    </row>
    <row r="547" spans="1:27" x14ac:dyDescent="0.25">
      <c r="H547" t="s">
        <v>42</v>
      </c>
    </row>
    <row r="548" spans="1:27" x14ac:dyDescent="0.25">
      <c r="A548">
        <v>271</v>
      </c>
      <c r="B548">
        <v>1364</v>
      </c>
      <c r="C548" t="s">
        <v>401</v>
      </c>
      <c r="D548" t="s">
        <v>114</v>
      </c>
      <c r="E548" t="s">
        <v>22</v>
      </c>
      <c r="F548" t="s">
        <v>1079</v>
      </c>
      <c r="G548" t="str">
        <f>"00125747"</f>
        <v>00125747</v>
      </c>
      <c r="H548" t="s">
        <v>781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Z548">
        <v>2</v>
      </c>
      <c r="AA548" t="s">
        <v>1080</v>
      </c>
    </row>
    <row r="549" spans="1:27" x14ac:dyDescent="0.25">
      <c r="H549" t="s">
        <v>42</v>
      </c>
    </row>
    <row r="550" spans="1:27" x14ac:dyDescent="0.25">
      <c r="A550">
        <v>272</v>
      </c>
      <c r="B550">
        <v>579</v>
      </c>
      <c r="C550" t="s">
        <v>1081</v>
      </c>
      <c r="D550" t="s">
        <v>380</v>
      </c>
      <c r="E550" t="s">
        <v>37</v>
      </c>
      <c r="F550" t="s">
        <v>1082</v>
      </c>
      <c r="G550" t="str">
        <f>"00131460"</f>
        <v>00131460</v>
      </c>
      <c r="H550" t="s">
        <v>122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50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17</v>
      </c>
      <c r="W550">
        <v>119</v>
      </c>
      <c r="X550">
        <v>0</v>
      </c>
      <c r="Z550">
        <v>2</v>
      </c>
      <c r="AA550" t="s">
        <v>1083</v>
      </c>
    </row>
    <row r="551" spans="1:27" x14ac:dyDescent="0.25">
      <c r="H551" t="s">
        <v>51</v>
      </c>
    </row>
    <row r="552" spans="1:27" x14ac:dyDescent="0.25">
      <c r="A552">
        <v>273</v>
      </c>
      <c r="B552">
        <v>2727</v>
      </c>
      <c r="C552" t="s">
        <v>1084</v>
      </c>
      <c r="D552" t="s">
        <v>413</v>
      </c>
      <c r="E552" t="s">
        <v>63</v>
      </c>
      <c r="F552" t="s">
        <v>1085</v>
      </c>
      <c r="G552" t="str">
        <f>"00150550"</f>
        <v>00150550</v>
      </c>
      <c r="H552" t="s">
        <v>464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Z552">
        <v>2</v>
      </c>
      <c r="AA552" t="s">
        <v>1086</v>
      </c>
    </row>
    <row r="553" spans="1:27" x14ac:dyDescent="0.25">
      <c r="H553" t="s">
        <v>109</v>
      </c>
    </row>
    <row r="554" spans="1:27" x14ac:dyDescent="0.25">
      <c r="A554">
        <v>274</v>
      </c>
      <c r="B554">
        <v>3189</v>
      </c>
      <c r="C554" t="s">
        <v>1087</v>
      </c>
      <c r="D554" t="s">
        <v>25</v>
      </c>
      <c r="E554" t="s">
        <v>37</v>
      </c>
      <c r="F554" t="s">
        <v>1088</v>
      </c>
      <c r="G554" t="str">
        <f>"00189435"</f>
        <v>00189435</v>
      </c>
      <c r="H554" t="s">
        <v>27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Z554">
        <v>2</v>
      </c>
      <c r="AA554" t="s">
        <v>1089</v>
      </c>
    </row>
    <row r="555" spans="1:27" x14ac:dyDescent="0.25">
      <c r="H555">
        <v>106</v>
      </c>
    </row>
    <row r="556" spans="1:27" x14ac:dyDescent="0.25">
      <c r="A556">
        <v>275</v>
      </c>
      <c r="B556">
        <v>4821</v>
      </c>
      <c r="C556" t="s">
        <v>1090</v>
      </c>
      <c r="D556" t="s">
        <v>1091</v>
      </c>
      <c r="E556" t="s">
        <v>1092</v>
      </c>
      <c r="F556" t="s">
        <v>1093</v>
      </c>
      <c r="G556" t="str">
        <f>"201511006168"</f>
        <v>201511006168</v>
      </c>
      <c r="H556" t="s">
        <v>369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16</v>
      </c>
      <c r="W556">
        <v>112</v>
      </c>
      <c r="X556">
        <v>0</v>
      </c>
      <c r="Z556">
        <v>2</v>
      </c>
      <c r="AA556" t="s">
        <v>1094</v>
      </c>
    </row>
    <row r="557" spans="1:27" x14ac:dyDescent="0.25">
      <c r="H557" t="s">
        <v>35</v>
      </c>
    </row>
    <row r="558" spans="1:27" x14ac:dyDescent="0.25">
      <c r="A558">
        <v>276</v>
      </c>
      <c r="B558">
        <v>3923</v>
      </c>
      <c r="C558" t="s">
        <v>1095</v>
      </c>
      <c r="D558" t="s">
        <v>58</v>
      </c>
      <c r="E558" t="s">
        <v>195</v>
      </c>
      <c r="F558" t="s">
        <v>1096</v>
      </c>
      <c r="G558" t="str">
        <f>"201406014694"</f>
        <v>201406014694</v>
      </c>
      <c r="H558">
        <v>770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70</v>
      </c>
      <c r="O558">
        <v>30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Z558">
        <v>2</v>
      </c>
      <c r="AA558">
        <v>870</v>
      </c>
    </row>
    <row r="559" spans="1:27" x14ac:dyDescent="0.25">
      <c r="H559" t="s">
        <v>42</v>
      </c>
    </row>
    <row r="560" spans="1:27" x14ac:dyDescent="0.25">
      <c r="A560">
        <v>277</v>
      </c>
      <c r="B560">
        <v>1165</v>
      </c>
      <c r="C560" t="s">
        <v>1039</v>
      </c>
      <c r="D560" t="s">
        <v>195</v>
      </c>
      <c r="E560" t="s">
        <v>63</v>
      </c>
      <c r="F560" t="s">
        <v>1040</v>
      </c>
      <c r="G560" t="str">
        <f>"201406011397"</f>
        <v>201406011397</v>
      </c>
      <c r="H560" t="s">
        <v>447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50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Z560">
        <v>2</v>
      </c>
      <c r="AA560" t="s">
        <v>1097</v>
      </c>
    </row>
    <row r="561" spans="1:27" x14ac:dyDescent="0.25">
      <c r="H561" t="s">
        <v>35</v>
      </c>
    </row>
    <row r="562" spans="1:27" x14ac:dyDescent="0.25">
      <c r="A562">
        <v>278</v>
      </c>
      <c r="B562">
        <v>6064</v>
      </c>
      <c r="C562" t="s">
        <v>1098</v>
      </c>
      <c r="D562" t="s">
        <v>58</v>
      </c>
      <c r="E562" t="s">
        <v>54</v>
      </c>
      <c r="F562" t="s">
        <v>1099</v>
      </c>
      <c r="G562" t="str">
        <f>"00163423"</f>
        <v>00163423</v>
      </c>
      <c r="H562" t="s">
        <v>823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17</v>
      </c>
      <c r="W562">
        <v>119</v>
      </c>
      <c r="X562">
        <v>0</v>
      </c>
      <c r="Z562">
        <v>2</v>
      </c>
      <c r="AA562" t="s">
        <v>1100</v>
      </c>
    </row>
    <row r="563" spans="1:27" x14ac:dyDescent="0.25">
      <c r="H563" t="s">
        <v>109</v>
      </c>
    </row>
    <row r="564" spans="1:27" x14ac:dyDescent="0.25">
      <c r="A564">
        <v>279</v>
      </c>
      <c r="B564">
        <v>3333</v>
      </c>
      <c r="C564" t="s">
        <v>1101</v>
      </c>
      <c r="D564" t="s">
        <v>126</v>
      </c>
      <c r="E564" t="s">
        <v>74</v>
      </c>
      <c r="F564" t="s">
        <v>1102</v>
      </c>
      <c r="G564" t="str">
        <f>"00209507"</f>
        <v>00209507</v>
      </c>
      <c r="H564" t="s">
        <v>788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70</v>
      </c>
      <c r="O564">
        <v>50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Z564">
        <v>2</v>
      </c>
      <c r="AA564" t="s">
        <v>1103</v>
      </c>
    </row>
    <row r="565" spans="1:27" x14ac:dyDescent="0.25">
      <c r="H565" t="s">
        <v>35</v>
      </c>
    </row>
    <row r="566" spans="1:27" x14ac:dyDescent="0.25">
      <c r="A566">
        <v>280</v>
      </c>
      <c r="B566">
        <v>1694</v>
      </c>
      <c r="C566" t="s">
        <v>1104</v>
      </c>
      <c r="D566" t="s">
        <v>584</v>
      </c>
      <c r="E566" t="s">
        <v>1105</v>
      </c>
      <c r="F566" t="s">
        <v>1106</v>
      </c>
      <c r="G566" t="str">
        <f>"200801009976"</f>
        <v>200801009976</v>
      </c>
      <c r="H566" t="s">
        <v>148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70</v>
      </c>
      <c r="O566">
        <v>0</v>
      </c>
      <c r="P566">
        <v>70</v>
      </c>
      <c r="Q566">
        <v>0</v>
      </c>
      <c r="R566">
        <v>30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>
        <v>2</v>
      </c>
      <c r="AA566" t="s">
        <v>1107</v>
      </c>
    </row>
    <row r="567" spans="1:27" x14ac:dyDescent="0.25">
      <c r="H567">
        <v>104</v>
      </c>
    </row>
    <row r="568" spans="1:27" x14ac:dyDescent="0.25">
      <c r="A568">
        <v>281</v>
      </c>
      <c r="B568">
        <v>3954</v>
      </c>
      <c r="C568" t="s">
        <v>1108</v>
      </c>
      <c r="D568" t="s">
        <v>958</v>
      </c>
      <c r="E568" t="s">
        <v>63</v>
      </c>
      <c r="F568" t="s">
        <v>1109</v>
      </c>
      <c r="G568" t="str">
        <f>"201406006033"</f>
        <v>201406006033</v>
      </c>
      <c r="H568" t="s">
        <v>184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18</v>
      </c>
      <c r="W568">
        <v>126</v>
      </c>
      <c r="X568">
        <v>0</v>
      </c>
      <c r="Z568">
        <v>2</v>
      </c>
      <c r="AA568" t="s">
        <v>1110</v>
      </c>
    </row>
    <row r="569" spans="1:27" x14ac:dyDescent="0.25">
      <c r="H569" t="s">
        <v>51</v>
      </c>
    </row>
    <row r="570" spans="1:27" x14ac:dyDescent="0.25">
      <c r="A570">
        <v>282</v>
      </c>
      <c r="B570">
        <v>3961</v>
      </c>
      <c r="C570" t="s">
        <v>1111</v>
      </c>
      <c r="D570" t="s">
        <v>31</v>
      </c>
      <c r="E570" t="s">
        <v>125</v>
      </c>
      <c r="F570" t="s">
        <v>1112</v>
      </c>
      <c r="G570" t="str">
        <f>"00011198"</f>
        <v>00011198</v>
      </c>
      <c r="H570" t="s">
        <v>338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>
        <v>2</v>
      </c>
      <c r="AA570" t="s">
        <v>1113</v>
      </c>
    </row>
    <row r="571" spans="1:27" x14ac:dyDescent="0.25">
      <c r="H571" t="s">
        <v>51</v>
      </c>
    </row>
    <row r="572" spans="1:27" x14ac:dyDescent="0.25">
      <c r="A572">
        <v>283</v>
      </c>
      <c r="B572">
        <v>4822</v>
      </c>
      <c r="C572" t="s">
        <v>1114</v>
      </c>
      <c r="D572" t="s">
        <v>114</v>
      </c>
      <c r="E572" t="s">
        <v>548</v>
      </c>
      <c r="F572" t="s">
        <v>1115</v>
      </c>
      <c r="G572" t="str">
        <f>"200910000241"</f>
        <v>200910000241</v>
      </c>
      <c r="H572">
        <v>693</v>
      </c>
      <c r="I572">
        <v>0</v>
      </c>
      <c r="J572">
        <v>0</v>
      </c>
      <c r="K572">
        <v>0</v>
      </c>
      <c r="L572">
        <v>0</v>
      </c>
      <c r="M572">
        <v>100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Z572">
        <v>2</v>
      </c>
      <c r="AA572">
        <v>863</v>
      </c>
    </row>
    <row r="573" spans="1:27" x14ac:dyDescent="0.25">
      <c r="H573" t="s">
        <v>516</v>
      </c>
    </row>
    <row r="574" spans="1:27" x14ac:dyDescent="0.25">
      <c r="A574">
        <v>284</v>
      </c>
      <c r="B574">
        <v>3610</v>
      </c>
      <c r="C574" t="s">
        <v>1116</v>
      </c>
      <c r="D574" t="s">
        <v>143</v>
      </c>
      <c r="E574" t="s">
        <v>31</v>
      </c>
      <c r="F574" t="s">
        <v>1117</v>
      </c>
      <c r="G574" t="str">
        <f>"201409004150"</f>
        <v>201409004150</v>
      </c>
      <c r="H574" t="s">
        <v>1060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27</v>
      </c>
      <c r="W574">
        <v>189</v>
      </c>
      <c r="X574">
        <v>0</v>
      </c>
      <c r="Z574">
        <v>2</v>
      </c>
      <c r="AA574" t="s">
        <v>1118</v>
      </c>
    </row>
    <row r="575" spans="1:27" x14ac:dyDescent="0.25">
      <c r="H575" t="s">
        <v>19</v>
      </c>
    </row>
    <row r="576" spans="1:27" x14ac:dyDescent="0.25">
      <c r="A576">
        <v>285</v>
      </c>
      <c r="B576">
        <v>948</v>
      </c>
      <c r="C576" t="s">
        <v>1119</v>
      </c>
      <c r="D576" t="s">
        <v>82</v>
      </c>
      <c r="E576" t="s">
        <v>31</v>
      </c>
      <c r="F576" t="s">
        <v>1120</v>
      </c>
      <c r="G576" t="str">
        <f>"200802004021"</f>
        <v>200802004021</v>
      </c>
      <c r="H576" t="s">
        <v>1121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19</v>
      </c>
      <c r="W576">
        <v>133</v>
      </c>
      <c r="X576">
        <v>0</v>
      </c>
      <c r="Z576">
        <v>2</v>
      </c>
      <c r="AA576" t="s">
        <v>1122</v>
      </c>
    </row>
    <row r="577" spans="1:27" x14ac:dyDescent="0.25">
      <c r="H577" t="s">
        <v>42</v>
      </c>
    </row>
    <row r="578" spans="1:27" x14ac:dyDescent="0.25">
      <c r="A578">
        <v>286</v>
      </c>
      <c r="B578">
        <v>5882</v>
      </c>
      <c r="C578" t="s">
        <v>138</v>
      </c>
      <c r="D578" t="s">
        <v>68</v>
      </c>
      <c r="E578" t="s">
        <v>1123</v>
      </c>
      <c r="F578" t="s">
        <v>1124</v>
      </c>
      <c r="G578" t="str">
        <f>"200801002838"</f>
        <v>200801002838</v>
      </c>
      <c r="H578" t="s">
        <v>553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30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15</v>
      </c>
      <c r="W578">
        <v>105</v>
      </c>
      <c r="X578">
        <v>0</v>
      </c>
      <c r="Z578">
        <v>3</v>
      </c>
      <c r="AA578" t="s">
        <v>1125</v>
      </c>
    </row>
    <row r="579" spans="1:27" x14ac:dyDescent="0.25">
      <c r="H579" t="s">
        <v>47</v>
      </c>
    </row>
    <row r="580" spans="1:27" x14ac:dyDescent="0.25">
      <c r="A580">
        <v>287</v>
      </c>
      <c r="B580">
        <v>3760</v>
      </c>
      <c r="C580" t="s">
        <v>1126</v>
      </c>
      <c r="D580" t="s">
        <v>68</v>
      </c>
      <c r="E580" t="s">
        <v>195</v>
      </c>
      <c r="F580" t="s">
        <v>1127</v>
      </c>
      <c r="G580" t="str">
        <f>"201409004774"</f>
        <v>201409004774</v>
      </c>
      <c r="H580" t="s">
        <v>1128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20</v>
      </c>
      <c r="W580">
        <v>140</v>
      </c>
      <c r="X580">
        <v>0</v>
      </c>
      <c r="Z580">
        <v>2</v>
      </c>
      <c r="AA580" t="s">
        <v>1129</v>
      </c>
    </row>
    <row r="581" spans="1:27" x14ac:dyDescent="0.25">
      <c r="H581" t="s">
        <v>35</v>
      </c>
    </row>
    <row r="582" spans="1:27" x14ac:dyDescent="0.25">
      <c r="A582">
        <v>288</v>
      </c>
      <c r="B582">
        <v>457</v>
      </c>
      <c r="C582" t="s">
        <v>1130</v>
      </c>
      <c r="D582" t="s">
        <v>343</v>
      </c>
      <c r="E582" t="s">
        <v>1131</v>
      </c>
      <c r="F582" t="s">
        <v>1132</v>
      </c>
      <c r="G582" t="str">
        <f>"201511005343"</f>
        <v>201511005343</v>
      </c>
      <c r="H582" t="s">
        <v>777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2</v>
      </c>
      <c r="W582">
        <v>14</v>
      </c>
      <c r="X582">
        <v>0</v>
      </c>
      <c r="Z582">
        <v>2</v>
      </c>
      <c r="AA582" t="s">
        <v>1133</v>
      </c>
    </row>
    <row r="583" spans="1:27" x14ac:dyDescent="0.25">
      <c r="H583" t="s">
        <v>42</v>
      </c>
    </row>
    <row r="584" spans="1:27" x14ac:dyDescent="0.25">
      <c r="A584">
        <v>289</v>
      </c>
      <c r="B584">
        <v>2558</v>
      </c>
      <c r="C584" t="s">
        <v>1134</v>
      </c>
      <c r="D584" t="s">
        <v>63</v>
      </c>
      <c r="E584" t="s">
        <v>31</v>
      </c>
      <c r="F584" t="s">
        <v>1135</v>
      </c>
      <c r="G584" t="str">
        <f>"00209750"</f>
        <v>00209750</v>
      </c>
      <c r="H584" t="s">
        <v>257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50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Z584">
        <v>2</v>
      </c>
      <c r="AA584" t="s">
        <v>1136</v>
      </c>
    </row>
    <row r="585" spans="1:27" x14ac:dyDescent="0.25">
      <c r="H585" t="s">
        <v>19</v>
      </c>
    </row>
    <row r="586" spans="1:27" x14ac:dyDescent="0.25">
      <c r="A586">
        <v>290</v>
      </c>
      <c r="B586">
        <v>5811</v>
      </c>
      <c r="C586" t="s">
        <v>1137</v>
      </c>
      <c r="D586" t="s">
        <v>393</v>
      </c>
      <c r="E586" t="s">
        <v>54</v>
      </c>
      <c r="F586" t="s">
        <v>1138</v>
      </c>
      <c r="G586" t="str">
        <f>"200801010201"</f>
        <v>200801010201</v>
      </c>
      <c r="H586" t="s">
        <v>166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Z586">
        <v>2</v>
      </c>
      <c r="AA586" t="s">
        <v>1139</v>
      </c>
    </row>
    <row r="587" spans="1:27" x14ac:dyDescent="0.25">
      <c r="H587" t="s">
        <v>47</v>
      </c>
    </row>
    <row r="588" spans="1:27" x14ac:dyDescent="0.25">
      <c r="A588">
        <v>291</v>
      </c>
      <c r="B588">
        <v>2565</v>
      </c>
      <c r="C588" t="s">
        <v>1140</v>
      </c>
      <c r="D588" t="s">
        <v>602</v>
      </c>
      <c r="E588" t="s">
        <v>37</v>
      </c>
      <c r="F588" t="s">
        <v>1141</v>
      </c>
      <c r="G588" t="str">
        <f>"00131606"</f>
        <v>00131606</v>
      </c>
      <c r="H588" t="s">
        <v>197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Z588">
        <v>2</v>
      </c>
      <c r="AA588" t="s">
        <v>1142</v>
      </c>
    </row>
    <row r="589" spans="1:27" x14ac:dyDescent="0.25">
      <c r="H589" t="s">
        <v>19</v>
      </c>
    </row>
    <row r="590" spans="1:27" x14ac:dyDescent="0.25">
      <c r="A590">
        <v>292</v>
      </c>
      <c r="B590">
        <v>2842</v>
      </c>
      <c r="C590" t="s">
        <v>1143</v>
      </c>
      <c r="D590" t="s">
        <v>14</v>
      </c>
      <c r="E590" t="s">
        <v>31</v>
      </c>
      <c r="F590" t="s">
        <v>1144</v>
      </c>
      <c r="G590" t="str">
        <f>"00045829"</f>
        <v>00045829</v>
      </c>
      <c r="H590" t="s">
        <v>166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4</v>
      </c>
      <c r="W590">
        <v>28</v>
      </c>
      <c r="X590">
        <v>0</v>
      </c>
      <c r="Z590">
        <v>2</v>
      </c>
      <c r="AA590" t="s">
        <v>1145</v>
      </c>
    </row>
    <row r="591" spans="1:27" x14ac:dyDescent="0.25">
      <c r="H591" t="s">
        <v>35</v>
      </c>
    </row>
    <row r="592" spans="1:27" x14ac:dyDescent="0.25">
      <c r="A592">
        <v>293</v>
      </c>
      <c r="B592">
        <v>3103</v>
      </c>
      <c r="C592" t="s">
        <v>1146</v>
      </c>
      <c r="D592" t="s">
        <v>49</v>
      </c>
      <c r="E592" t="s">
        <v>21</v>
      </c>
      <c r="F592" t="s">
        <v>1147</v>
      </c>
      <c r="G592" t="str">
        <f>"00188001"</f>
        <v>00188001</v>
      </c>
      <c r="H592" t="s">
        <v>316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Z592">
        <v>2</v>
      </c>
      <c r="AA592" t="s">
        <v>1148</v>
      </c>
    </row>
    <row r="593" spans="1:27" x14ac:dyDescent="0.25">
      <c r="H593" t="s">
        <v>56</v>
      </c>
    </row>
    <row r="594" spans="1:27" x14ac:dyDescent="0.25">
      <c r="A594">
        <v>294</v>
      </c>
      <c r="B594">
        <v>4320</v>
      </c>
      <c r="C594" t="s">
        <v>1149</v>
      </c>
      <c r="D594" t="s">
        <v>1150</v>
      </c>
      <c r="E594" t="s">
        <v>63</v>
      </c>
      <c r="F594" t="s">
        <v>1151</v>
      </c>
      <c r="G594" t="str">
        <f>"201406009544"</f>
        <v>201406009544</v>
      </c>
      <c r="H594" t="s">
        <v>358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50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Z594">
        <v>2</v>
      </c>
      <c r="AA594" t="s">
        <v>1152</v>
      </c>
    </row>
    <row r="595" spans="1:27" x14ac:dyDescent="0.25">
      <c r="H595" t="s">
        <v>109</v>
      </c>
    </row>
    <row r="596" spans="1:27" x14ac:dyDescent="0.25">
      <c r="A596">
        <v>295</v>
      </c>
      <c r="B596">
        <v>3644</v>
      </c>
      <c r="C596" t="s">
        <v>1153</v>
      </c>
      <c r="D596" t="s">
        <v>31</v>
      </c>
      <c r="E596" t="s">
        <v>152</v>
      </c>
      <c r="F596" t="s">
        <v>1154</v>
      </c>
      <c r="G596" t="str">
        <f>"00198809"</f>
        <v>00198809</v>
      </c>
      <c r="H596" t="s">
        <v>1155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50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Z596">
        <v>2</v>
      </c>
      <c r="AA596" t="s">
        <v>1156</v>
      </c>
    </row>
    <row r="597" spans="1:27" x14ac:dyDescent="0.25">
      <c r="H597" t="s">
        <v>35</v>
      </c>
    </row>
    <row r="598" spans="1:27" x14ac:dyDescent="0.25">
      <c r="A598">
        <v>296</v>
      </c>
      <c r="B598">
        <v>4100</v>
      </c>
      <c r="C598" t="s">
        <v>1157</v>
      </c>
      <c r="D598" t="s">
        <v>671</v>
      </c>
      <c r="E598" t="s">
        <v>69</v>
      </c>
      <c r="F598" t="s">
        <v>1158</v>
      </c>
      <c r="G598" t="str">
        <f>"00124928"</f>
        <v>00124928</v>
      </c>
      <c r="H598" t="s">
        <v>458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</v>
      </c>
      <c r="W598">
        <v>56</v>
      </c>
      <c r="X598">
        <v>0</v>
      </c>
      <c r="Z598">
        <v>2</v>
      </c>
      <c r="AA598" t="s">
        <v>1159</v>
      </c>
    </row>
    <row r="599" spans="1:27" x14ac:dyDescent="0.25">
      <c r="H599" t="s">
        <v>1160</v>
      </c>
    </row>
    <row r="600" spans="1:27" x14ac:dyDescent="0.25">
      <c r="A600">
        <v>297</v>
      </c>
      <c r="B600">
        <v>1242</v>
      </c>
      <c r="C600" t="s">
        <v>1161</v>
      </c>
      <c r="D600" t="s">
        <v>1162</v>
      </c>
      <c r="E600" t="s">
        <v>1163</v>
      </c>
      <c r="F600" t="s">
        <v>1164</v>
      </c>
      <c r="G600" t="str">
        <f>"00209530"</f>
        <v>00209530</v>
      </c>
      <c r="H600" t="s">
        <v>865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70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Z600">
        <v>2</v>
      </c>
      <c r="AA600" t="s">
        <v>1165</v>
      </c>
    </row>
    <row r="601" spans="1:27" x14ac:dyDescent="0.25">
      <c r="H601" t="s">
        <v>42</v>
      </c>
    </row>
    <row r="602" spans="1:27" x14ac:dyDescent="0.25">
      <c r="A602">
        <v>298</v>
      </c>
      <c r="B602">
        <v>2745</v>
      </c>
      <c r="C602" t="s">
        <v>1166</v>
      </c>
      <c r="D602" t="s">
        <v>475</v>
      </c>
      <c r="E602" t="s">
        <v>63</v>
      </c>
      <c r="F602" t="s">
        <v>1167</v>
      </c>
      <c r="G602" t="str">
        <f>"00014723"</f>
        <v>00014723</v>
      </c>
      <c r="H602" t="s">
        <v>508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12</v>
      </c>
      <c r="W602">
        <v>84</v>
      </c>
      <c r="X602">
        <v>0</v>
      </c>
      <c r="Z602">
        <v>2</v>
      </c>
      <c r="AA602" t="s">
        <v>1168</v>
      </c>
    </row>
    <row r="603" spans="1:27" x14ac:dyDescent="0.25">
      <c r="H603" t="s">
        <v>51</v>
      </c>
    </row>
    <row r="604" spans="1:27" x14ac:dyDescent="0.25">
      <c r="A604">
        <v>299</v>
      </c>
      <c r="B604">
        <v>6209</v>
      </c>
      <c r="C604" t="s">
        <v>1169</v>
      </c>
      <c r="D604" t="s">
        <v>1170</v>
      </c>
      <c r="E604" t="s">
        <v>1171</v>
      </c>
      <c r="F604" t="s">
        <v>1172</v>
      </c>
      <c r="G604" t="str">
        <f>"00208510"</f>
        <v>00208510</v>
      </c>
      <c r="H604" t="s">
        <v>89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2</v>
      </c>
      <c r="W604">
        <v>14</v>
      </c>
      <c r="X604">
        <v>0</v>
      </c>
      <c r="Z604">
        <v>2</v>
      </c>
      <c r="AA604" t="s">
        <v>1173</v>
      </c>
    </row>
    <row r="605" spans="1:27" x14ac:dyDescent="0.25">
      <c r="H605" t="s">
        <v>109</v>
      </c>
    </row>
    <row r="606" spans="1:27" x14ac:dyDescent="0.25">
      <c r="A606">
        <v>300</v>
      </c>
      <c r="B606">
        <v>1866</v>
      </c>
      <c r="C606" t="s">
        <v>1174</v>
      </c>
      <c r="D606" t="s">
        <v>114</v>
      </c>
      <c r="E606" t="s">
        <v>191</v>
      </c>
      <c r="F606" t="s">
        <v>1175</v>
      </c>
      <c r="G606" t="str">
        <f>"200901000205"</f>
        <v>200901000205</v>
      </c>
      <c r="H606" t="s">
        <v>1176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28</v>
      </c>
      <c r="W606">
        <v>196</v>
      </c>
      <c r="X606">
        <v>0</v>
      </c>
      <c r="Z606">
        <v>2</v>
      </c>
      <c r="AA606" t="s">
        <v>1177</v>
      </c>
    </row>
    <row r="607" spans="1:27" x14ac:dyDescent="0.25">
      <c r="H607" t="s">
        <v>47</v>
      </c>
    </row>
    <row r="608" spans="1:27" x14ac:dyDescent="0.25">
      <c r="A608">
        <v>301</v>
      </c>
      <c r="B608">
        <v>234</v>
      </c>
      <c r="C608" t="s">
        <v>1178</v>
      </c>
      <c r="D608" t="s">
        <v>62</v>
      </c>
      <c r="E608" t="s">
        <v>22</v>
      </c>
      <c r="F608" t="s">
        <v>1179</v>
      </c>
      <c r="G608" t="str">
        <f>"00195551"</f>
        <v>00195551</v>
      </c>
      <c r="H608" t="s">
        <v>291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70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Z608">
        <v>2</v>
      </c>
      <c r="AA608" t="s">
        <v>1180</v>
      </c>
    </row>
    <row r="609" spans="1:27" x14ac:dyDescent="0.25">
      <c r="H609" t="s">
        <v>56</v>
      </c>
    </row>
    <row r="610" spans="1:27" x14ac:dyDescent="0.25">
      <c r="A610">
        <v>302</v>
      </c>
      <c r="B610">
        <v>4466</v>
      </c>
      <c r="C610" t="s">
        <v>1181</v>
      </c>
      <c r="D610" t="s">
        <v>21</v>
      </c>
      <c r="E610" t="s">
        <v>868</v>
      </c>
      <c r="F610" t="s">
        <v>1182</v>
      </c>
      <c r="G610" t="str">
        <f>"00158477"</f>
        <v>00158477</v>
      </c>
      <c r="H610" t="s">
        <v>424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30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Z610">
        <v>2</v>
      </c>
      <c r="AA610" t="s">
        <v>1183</v>
      </c>
    </row>
    <row r="611" spans="1:27" x14ac:dyDescent="0.25">
      <c r="H611" t="s">
        <v>56</v>
      </c>
    </row>
    <row r="612" spans="1:27" x14ac:dyDescent="0.25">
      <c r="A612">
        <v>303</v>
      </c>
      <c r="B612">
        <v>3261</v>
      </c>
      <c r="C612" t="s">
        <v>1184</v>
      </c>
      <c r="D612" t="s">
        <v>1185</v>
      </c>
      <c r="E612" t="s">
        <v>152</v>
      </c>
      <c r="F612" t="s">
        <v>1186</v>
      </c>
      <c r="G612" t="str">
        <f>"201303000237"</f>
        <v>201303000237</v>
      </c>
      <c r="H612" t="s">
        <v>184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30</v>
      </c>
      <c r="S612">
        <v>0</v>
      </c>
      <c r="T612">
        <v>0</v>
      </c>
      <c r="U612">
        <v>0</v>
      </c>
      <c r="V612">
        <v>6</v>
      </c>
      <c r="W612">
        <v>42</v>
      </c>
      <c r="X612">
        <v>0</v>
      </c>
      <c r="Z612">
        <v>2</v>
      </c>
      <c r="AA612" t="s">
        <v>1187</v>
      </c>
    </row>
    <row r="613" spans="1:27" x14ac:dyDescent="0.25">
      <c r="H613" t="s">
        <v>42</v>
      </c>
    </row>
    <row r="614" spans="1:27" x14ac:dyDescent="0.25">
      <c r="A614">
        <v>304</v>
      </c>
      <c r="B614">
        <v>3439</v>
      </c>
      <c r="C614" t="s">
        <v>1188</v>
      </c>
      <c r="D614" t="s">
        <v>489</v>
      </c>
      <c r="E614" t="s">
        <v>1189</v>
      </c>
      <c r="F614" t="s">
        <v>1190</v>
      </c>
      <c r="G614" t="str">
        <f>"00013862"</f>
        <v>00013862</v>
      </c>
      <c r="H614" t="s">
        <v>89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Z614">
        <v>2</v>
      </c>
      <c r="AA614" t="s">
        <v>1191</v>
      </c>
    </row>
    <row r="615" spans="1:27" x14ac:dyDescent="0.25">
      <c r="H615" t="s">
        <v>42</v>
      </c>
    </row>
    <row r="616" spans="1:27" x14ac:dyDescent="0.25">
      <c r="A616">
        <v>305</v>
      </c>
      <c r="B616">
        <v>6417</v>
      </c>
      <c r="C616" t="s">
        <v>1192</v>
      </c>
      <c r="D616" t="s">
        <v>1193</v>
      </c>
      <c r="E616" t="s">
        <v>1194</v>
      </c>
      <c r="F616" t="s">
        <v>1195</v>
      </c>
      <c r="G616" t="str">
        <f>"00024933"</f>
        <v>00024933</v>
      </c>
      <c r="H616" t="s">
        <v>179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Z616">
        <v>2</v>
      </c>
      <c r="AA616" t="s">
        <v>1196</v>
      </c>
    </row>
    <row r="617" spans="1:27" x14ac:dyDescent="0.25">
      <c r="H617" t="s">
        <v>47</v>
      </c>
    </row>
    <row r="618" spans="1:27" x14ac:dyDescent="0.25">
      <c r="A618">
        <v>306</v>
      </c>
      <c r="B618">
        <v>1716</v>
      </c>
      <c r="C618" t="s">
        <v>1197</v>
      </c>
      <c r="D618" t="s">
        <v>114</v>
      </c>
      <c r="E618" t="s">
        <v>914</v>
      </c>
      <c r="F618" t="s">
        <v>1198</v>
      </c>
      <c r="G618" t="str">
        <f>"201512003846"</f>
        <v>201512003846</v>
      </c>
      <c r="H618" t="s">
        <v>197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Z618">
        <v>2</v>
      </c>
      <c r="AA618" t="s">
        <v>1199</v>
      </c>
    </row>
    <row r="619" spans="1:27" x14ac:dyDescent="0.25">
      <c r="H619" t="s">
        <v>19</v>
      </c>
    </row>
    <row r="620" spans="1:27" x14ac:dyDescent="0.25">
      <c r="A620">
        <v>307</v>
      </c>
      <c r="B620">
        <v>303</v>
      </c>
      <c r="C620" t="s">
        <v>1200</v>
      </c>
      <c r="D620" t="s">
        <v>82</v>
      </c>
      <c r="E620" t="s">
        <v>372</v>
      </c>
      <c r="F620" t="s">
        <v>1201</v>
      </c>
      <c r="G620" t="str">
        <f>"201410003247"</f>
        <v>201410003247</v>
      </c>
      <c r="H620">
        <v>660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70</v>
      </c>
      <c r="O620">
        <v>70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Z620">
        <v>2</v>
      </c>
      <c r="AA620">
        <v>800</v>
      </c>
    </row>
    <row r="621" spans="1:27" x14ac:dyDescent="0.25">
      <c r="H621" t="s">
        <v>19</v>
      </c>
    </row>
    <row r="622" spans="1:27" x14ac:dyDescent="0.25">
      <c r="A622">
        <v>308</v>
      </c>
      <c r="B622">
        <v>3265</v>
      </c>
      <c r="C622" t="s">
        <v>1202</v>
      </c>
      <c r="D622" t="s">
        <v>114</v>
      </c>
      <c r="E622" t="s">
        <v>443</v>
      </c>
      <c r="F622" t="s">
        <v>1203</v>
      </c>
      <c r="G622" t="str">
        <f>"00118548"</f>
        <v>00118548</v>
      </c>
      <c r="H622" t="s">
        <v>128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70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Z622">
        <v>2</v>
      </c>
      <c r="AA622" t="s">
        <v>1204</v>
      </c>
    </row>
    <row r="623" spans="1:27" x14ac:dyDescent="0.25">
      <c r="H623" t="s">
        <v>47</v>
      </c>
    </row>
    <row r="624" spans="1:27" x14ac:dyDescent="0.25">
      <c r="A624">
        <v>309</v>
      </c>
      <c r="B624">
        <v>4412</v>
      </c>
      <c r="C624" t="s">
        <v>1205</v>
      </c>
      <c r="D624" t="s">
        <v>77</v>
      </c>
      <c r="E624" t="s">
        <v>126</v>
      </c>
      <c r="F624" t="s">
        <v>1206</v>
      </c>
      <c r="G624" t="str">
        <f>"201304005968"</f>
        <v>201304005968</v>
      </c>
      <c r="H624" t="s">
        <v>814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Z624">
        <v>2</v>
      </c>
      <c r="AA624" t="s">
        <v>1207</v>
      </c>
    </row>
    <row r="625" spans="1:27" x14ac:dyDescent="0.25">
      <c r="H625" t="s">
        <v>19</v>
      </c>
    </row>
    <row r="626" spans="1:27" x14ac:dyDescent="0.25">
      <c r="A626">
        <v>310</v>
      </c>
      <c r="B626">
        <v>1834</v>
      </c>
      <c r="C626" t="s">
        <v>1208</v>
      </c>
      <c r="D626" t="s">
        <v>25</v>
      </c>
      <c r="E626" t="s">
        <v>195</v>
      </c>
      <c r="F626" t="s">
        <v>1209</v>
      </c>
      <c r="G626" t="str">
        <f>"201410007648"</f>
        <v>201410007648</v>
      </c>
      <c r="H626" t="s">
        <v>98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Z626">
        <v>2</v>
      </c>
      <c r="AA626" t="s">
        <v>1210</v>
      </c>
    </row>
    <row r="627" spans="1:27" x14ac:dyDescent="0.25">
      <c r="H627" t="s">
        <v>109</v>
      </c>
    </row>
    <row r="628" spans="1:27" x14ac:dyDescent="0.25">
      <c r="A628">
        <v>311</v>
      </c>
      <c r="B628">
        <v>2390</v>
      </c>
      <c r="C628" t="s">
        <v>1211</v>
      </c>
      <c r="D628" t="s">
        <v>30</v>
      </c>
      <c r="E628" t="s">
        <v>125</v>
      </c>
      <c r="F628" t="s">
        <v>1212</v>
      </c>
      <c r="G628" t="str">
        <f>"00011270"</f>
        <v>00011270</v>
      </c>
      <c r="H628" t="s">
        <v>1213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9</v>
      </c>
      <c r="W628">
        <v>63</v>
      </c>
      <c r="X628">
        <v>0</v>
      </c>
      <c r="Z628">
        <v>2</v>
      </c>
      <c r="AA628" t="s">
        <v>1214</v>
      </c>
    </row>
    <row r="629" spans="1:27" x14ac:dyDescent="0.25">
      <c r="H629" t="s">
        <v>35</v>
      </c>
    </row>
    <row r="630" spans="1:27" x14ac:dyDescent="0.25">
      <c r="A630">
        <v>312</v>
      </c>
      <c r="B630">
        <v>5847</v>
      </c>
      <c r="C630" t="s">
        <v>1215</v>
      </c>
      <c r="D630" t="s">
        <v>393</v>
      </c>
      <c r="E630" t="s">
        <v>372</v>
      </c>
      <c r="F630" t="s">
        <v>1216</v>
      </c>
      <c r="G630" t="str">
        <f>"00094306"</f>
        <v>00094306</v>
      </c>
      <c r="H630" t="s">
        <v>71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Z630">
        <v>2</v>
      </c>
      <c r="AA630" t="s">
        <v>1217</v>
      </c>
    </row>
    <row r="631" spans="1:27" x14ac:dyDescent="0.25">
      <c r="H631" t="s">
        <v>47</v>
      </c>
    </row>
    <row r="632" spans="1:27" x14ac:dyDescent="0.25">
      <c r="A632">
        <v>313</v>
      </c>
      <c r="B632">
        <v>2284</v>
      </c>
      <c r="C632" t="s">
        <v>1218</v>
      </c>
      <c r="D632" t="s">
        <v>489</v>
      </c>
      <c r="E632" t="s">
        <v>182</v>
      </c>
      <c r="F632" t="s">
        <v>1219</v>
      </c>
      <c r="G632" t="str">
        <f>"00160845"</f>
        <v>00160845</v>
      </c>
      <c r="H632" t="s">
        <v>618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</v>
      </c>
      <c r="W632">
        <v>56</v>
      </c>
      <c r="X632">
        <v>0</v>
      </c>
      <c r="Z632">
        <v>3</v>
      </c>
      <c r="AA632" t="s">
        <v>1220</v>
      </c>
    </row>
    <row r="633" spans="1:27" x14ac:dyDescent="0.25">
      <c r="H633" t="s">
        <v>19</v>
      </c>
    </row>
    <row r="634" spans="1:27" x14ac:dyDescent="0.25">
      <c r="A634">
        <v>314</v>
      </c>
      <c r="B634">
        <v>3878</v>
      </c>
      <c r="C634" t="s">
        <v>1221</v>
      </c>
      <c r="D634" t="s">
        <v>30</v>
      </c>
      <c r="E634" t="s">
        <v>69</v>
      </c>
      <c r="F634" t="s">
        <v>1222</v>
      </c>
      <c r="G634" t="str">
        <f>"00073514"</f>
        <v>00073514</v>
      </c>
      <c r="H634" t="s">
        <v>273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Z634">
        <v>2</v>
      </c>
      <c r="AA634" t="s">
        <v>1223</v>
      </c>
    </row>
    <row r="635" spans="1:27" x14ac:dyDescent="0.25">
      <c r="H635" t="s">
        <v>42</v>
      </c>
    </row>
    <row r="636" spans="1:27" x14ac:dyDescent="0.25">
      <c r="A636">
        <v>315</v>
      </c>
      <c r="B636">
        <v>3968</v>
      </c>
      <c r="C636" t="s">
        <v>1224</v>
      </c>
      <c r="D636" t="s">
        <v>808</v>
      </c>
      <c r="E636" t="s">
        <v>63</v>
      </c>
      <c r="F636" t="s">
        <v>1225</v>
      </c>
      <c r="G636" t="str">
        <f>"201412004622"</f>
        <v>201412004622</v>
      </c>
      <c r="H636">
        <v>715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Z636">
        <v>2</v>
      </c>
      <c r="AA636">
        <v>785</v>
      </c>
    </row>
    <row r="637" spans="1:27" x14ac:dyDescent="0.25">
      <c r="H637" t="s">
        <v>56</v>
      </c>
    </row>
    <row r="638" spans="1:27" x14ac:dyDescent="0.25">
      <c r="A638">
        <v>316</v>
      </c>
      <c r="B638">
        <v>1476</v>
      </c>
      <c r="C638" t="s">
        <v>1226</v>
      </c>
      <c r="D638" t="s">
        <v>68</v>
      </c>
      <c r="E638" t="s">
        <v>31</v>
      </c>
      <c r="F638" t="s">
        <v>1227</v>
      </c>
      <c r="G638" t="str">
        <f>"00190955"</f>
        <v>00190955</v>
      </c>
      <c r="H638" t="s">
        <v>128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30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Z638">
        <v>2</v>
      </c>
      <c r="AA638" t="s">
        <v>1228</v>
      </c>
    </row>
    <row r="639" spans="1:27" x14ac:dyDescent="0.25">
      <c r="H639" t="s">
        <v>109</v>
      </c>
    </row>
    <row r="640" spans="1:27" x14ac:dyDescent="0.25">
      <c r="A640">
        <v>317</v>
      </c>
      <c r="B640">
        <v>3482</v>
      </c>
      <c r="C640" t="s">
        <v>1229</v>
      </c>
      <c r="D640" t="s">
        <v>142</v>
      </c>
      <c r="E640" t="s">
        <v>195</v>
      </c>
      <c r="F640" t="s">
        <v>1230</v>
      </c>
      <c r="G640" t="str">
        <f>"201406014580"</f>
        <v>201406014580</v>
      </c>
      <c r="H640" t="s">
        <v>206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30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Z640">
        <v>2</v>
      </c>
      <c r="AA640" t="s">
        <v>1231</v>
      </c>
    </row>
    <row r="641" spans="1:27" x14ac:dyDescent="0.25">
      <c r="H641" t="s">
        <v>51</v>
      </c>
    </row>
    <row r="642" spans="1:27" x14ac:dyDescent="0.25">
      <c r="A642">
        <v>318</v>
      </c>
      <c r="B642">
        <v>2481</v>
      </c>
      <c r="C642" t="s">
        <v>1232</v>
      </c>
      <c r="D642" t="s">
        <v>511</v>
      </c>
      <c r="E642" t="s">
        <v>177</v>
      </c>
      <c r="F642" t="s">
        <v>1233</v>
      </c>
      <c r="G642" t="str">
        <f>"00208803"</f>
        <v>00208803</v>
      </c>
      <c r="H642" t="s">
        <v>528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70</v>
      </c>
      <c r="O642">
        <v>0</v>
      </c>
      <c r="P642">
        <v>50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Z642">
        <v>2</v>
      </c>
      <c r="AA642" t="s">
        <v>1234</v>
      </c>
    </row>
    <row r="643" spans="1:27" x14ac:dyDescent="0.25">
      <c r="H643" t="s">
        <v>51</v>
      </c>
    </row>
    <row r="644" spans="1:27" x14ac:dyDescent="0.25">
      <c r="A644">
        <v>319</v>
      </c>
      <c r="B644">
        <v>4379</v>
      </c>
      <c r="C644" t="s">
        <v>1235</v>
      </c>
      <c r="D644" t="s">
        <v>1236</v>
      </c>
      <c r="E644" t="s">
        <v>21</v>
      </c>
      <c r="F644" t="s">
        <v>1237</v>
      </c>
      <c r="G644" t="str">
        <f>"00161319"</f>
        <v>00161319</v>
      </c>
      <c r="H644" t="s">
        <v>287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3</v>
      </c>
      <c r="W644">
        <v>21</v>
      </c>
      <c r="X644">
        <v>0</v>
      </c>
      <c r="Z644">
        <v>2</v>
      </c>
      <c r="AA644" t="s">
        <v>1238</v>
      </c>
    </row>
    <row r="645" spans="1:27" x14ac:dyDescent="0.25">
      <c r="H645" t="s">
        <v>19</v>
      </c>
    </row>
    <row r="646" spans="1:27" x14ac:dyDescent="0.25">
      <c r="A646">
        <v>320</v>
      </c>
      <c r="B646">
        <v>1377</v>
      </c>
      <c r="C646" t="s">
        <v>1239</v>
      </c>
      <c r="D646" t="s">
        <v>114</v>
      </c>
      <c r="E646" t="s">
        <v>22</v>
      </c>
      <c r="F646" t="s">
        <v>1240</v>
      </c>
      <c r="G646" t="str">
        <f>"00118399"</f>
        <v>00118399</v>
      </c>
      <c r="H646" t="s">
        <v>1241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Z646">
        <v>2</v>
      </c>
      <c r="AA646" t="s">
        <v>1242</v>
      </c>
    </row>
    <row r="647" spans="1:27" x14ac:dyDescent="0.25">
      <c r="H647">
        <v>104</v>
      </c>
    </row>
    <row r="648" spans="1:27" x14ac:dyDescent="0.25">
      <c r="A648">
        <v>321</v>
      </c>
      <c r="B648">
        <v>4549</v>
      </c>
      <c r="C648" t="s">
        <v>1243</v>
      </c>
      <c r="D648" t="s">
        <v>1244</v>
      </c>
      <c r="E648" t="s">
        <v>37</v>
      </c>
      <c r="F648" t="s">
        <v>1245</v>
      </c>
      <c r="G648" t="str">
        <f>"00120206"</f>
        <v>00120206</v>
      </c>
      <c r="H648">
        <v>671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30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Z648">
        <v>2</v>
      </c>
      <c r="AA648">
        <v>771</v>
      </c>
    </row>
    <row r="649" spans="1:27" x14ac:dyDescent="0.25">
      <c r="H649" t="s">
        <v>19</v>
      </c>
    </row>
    <row r="650" spans="1:27" x14ac:dyDescent="0.25">
      <c r="A650">
        <v>322</v>
      </c>
      <c r="B650">
        <v>1092</v>
      </c>
      <c r="C650" t="s">
        <v>1246</v>
      </c>
      <c r="D650" t="s">
        <v>114</v>
      </c>
      <c r="E650" t="s">
        <v>1247</v>
      </c>
      <c r="F650" t="s">
        <v>1248</v>
      </c>
      <c r="G650" t="str">
        <f>"00188492"</f>
        <v>00188492</v>
      </c>
      <c r="H650" t="s">
        <v>148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Z650">
        <v>2</v>
      </c>
      <c r="AA650" t="s">
        <v>1249</v>
      </c>
    </row>
    <row r="651" spans="1:27" x14ac:dyDescent="0.25">
      <c r="H651" t="s">
        <v>19</v>
      </c>
    </row>
    <row r="652" spans="1:27" x14ac:dyDescent="0.25">
      <c r="A652">
        <v>323</v>
      </c>
      <c r="B652">
        <v>1028</v>
      </c>
      <c r="C652" t="s">
        <v>1250</v>
      </c>
      <c r="D652" t="s">
        <v>63</v>
      </c>
      <c r="E652" t="s">
        <v>22</v>
      </c>
      <c r="F652" t="s">
        <v>1251</v>
      </c>
      <c r="G652" t="str">
        <f>"00193850"</f>
        <v>00193850</v>
      </c>
      <c r="H652" t="s">
        <v>154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Z652">
        <v>2</v>
      </c>
      <c r="AA652" t="s">
        <v>1252</v>
      </c>
    </row>
    <row r="653" spans="1:27" x14ac:dyDescent="0.25">
      <c r="H653" t="s">
        <v>19</v>
      </c>
    </row>
    <row r="654" spans="1:27" x14ac:dyDescent="0.25">
      <c r="A654">
        <v>324</v>
      </c>
      <c r="B654">
        <v>1847</v>
      </c>
      <c r="C654" t="s">
        <v>1253</v>
      </c>
      <c r="D654" t="s">
        <v>413</v>
      </c>
      <c r="E654" t="s">
        <v>31</v>
      </c>
      <c r="F654" t="s">
        <v>1254</v>
      </c>
      <c r="G654" t="str">
        <f>"201406008806"</f>
        <v>201406008806</v>
      </c>
      <c r="H654" t="s">
        <v>896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Z654">
        <v>2</v>
      </c>
      <c r="AA654" t="s">
        <v>1255</v>
      </c>
    </row>
    <row r="655" spans="1:27" x14ac:dyDescent="0.25">
      <c r="H655" t="s">
        <v>35</v>
      </c>
    </row>
    <row r="656" spans="1:27" x14ac:dyDescent="0.25">
      <c r="A656">
        <v>325</v>
      </c>
      <c r="B656">
        <v>831</v>
      </c>
      <c r="C656" t="s">
        <v>1256</v>
      </c>
      <c r="D656" t="s">
        <v>393</v>
      </c>
      <c r="E656" t="s">
        <v>21</v>
      </c>
      <c r="F656" t="s">
        <v>1257</v>
      </c>
      <c r="G656" t="str">
        <f>"00209723"</f>
        <v>00209723</v>
      </c>
      <c r="H656" t="s">
        <v>184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9</v>
      </c>
      <c r="W656">
        <v>63</v>
      </c>
      <c r="X656">
        <v>0</v>
      </c>
      <c r="Z656">
        <v>2</v>
      </c>
      <c r="AA656" t="s">
        <v>1258</v>
      </c>
    </row>
    <row r="657" spans="1:27" x14ac:dyDescent="0.25">
      <c r="H657" t="s">
        <v>35</v>
      </c>
    </row>
    <row r="658" spans="1:27" x14ac:dyDescent="0.25">
      <c r="A658">
        <v>326</v>
      </c>
      <c r="B658">
        <v>1168</v>
      </c>
      <c r="C658" t="s">
        <v>1259</v>
      </c>
      <c r="D658" t="s">
        <v>25</v>
      </c>
      <c r="E658" t="s">
        <v>37</v>
      </c>
      <c r="F658" t="s">
        <v>1260</v>
      </c>
      <c r="G658" t="str">
        <f>"00198223"</f>
        <v>00198223</v>
      </c>
      <c r="H658" t="s">
        <v>287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Z658">
        <v>2</v>
      </c>
      <c r="AA658" t="s">
        <v>1261</v>
      </c>
    </row>
    <row r="659" spans="1:27" x14ac:dyDescent="0.25">
      <c r="H659" t="s">
        <v>109</v>
      </c>
    </row>
    <row r="660" spans="1:27" x14ac:dyDescent="0.25">
      <c r="A660">
        <v>327</v>
      </c>
      <c r="B660">
        <v>3015</v>
      </c>
      <c r="C660" t="s">
        <v>1262</v>
      </c>
      <c r="D660" t="s">
        <v>1263</v>
      </c>
      <c r="E660" t="s">
        <v>195</v>
      </c>
      <c r="F660" t="s">
        <v>1264</v>
      </c>
      <c r="G660" t="str">
        <f>"00012668"</f>
        <v>00012668</v>
      </c>
      <c r="H660" t="s">
        <v>458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Z660">
        <v>2</v>
      </c>
      <c r="AA660" t="s">
        <v>1265</v>
      </c>
    </row>
    <row r="661" spans="1:27" x14ac:dyDescent="0.25">
      <c r="H661" t="s">
        <v>19</v>
      </c>
    </row>
    <row r="662" spans="1:27" x14ac:dyDescent="0.25">
      <c r="A662">
        <v>328</v>
      </c>
      <c r="B662">
        <v>1723</v>
      </c>
      <c r="C662" t="s">
        <v>1266</v>
      </c>
      <c r="D662" t="s">
        <v>324</v>
      </c>
      <c r="E662" t="s">
        <v>372</v>
      </c>
      <c r="F662" t="s">
        <v>1267</v>
      </c>
      <c r="G662" t="str">
        <f>"00114166"</f>
        <v>00114166</v>
      </c>
      <c r="H662" t="s">
        <v>738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50</v>
      </c>
      <c r="O662">
        <v>0</v>
      </c>
      <c r="P662">
        <v>0</v>
      </c>
      <c r="Q662">
        <v>30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Z662">
        <v>2</v>
      </c>
      <c r="AA662" t="s">
        <v>1268</v>
      </c>
    </row>
    <row r="663" spans="1:27" x14ac:dyDescent="0.25">
      <c r="H663" t="s">
        <v>56</v>
      </c>
    </row>
    <row r="664" spans="1:27" x14ac:dyDescent="0.25">
      <c r="A664">
        <v>329</v>
      </c>
      <c r="B664">
        <v>864</v>
      </c>
      <c r="C664" t="s">
        <v>1269</v>
      </c>
      <c r="D664" t="s">
        <v>602</v>
      </c>
      <c r="E664" t="s">
        <v>74</v>
      </c>
      <c r="F664" t="s">
        <v>1270</v>
      </c>
      <c r="G664" t="str">
        <f>"00207936"</f>
        <v>00207936</v>
      </c>
      <c r="H664" t="s">
        <v>382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4</v>
      </c>
      <c r="W664">
        <v>28</v>
      </c>
      <c r="X664">
        <v>0</v>
      </c>
      <c r="Z664">
        <v>2</v>
      </c>
      <c r="AA664" t="s">
        <v>1271</v>
      </c>
    </row>
    <row r="665" spans="1:27" x14ac:dyDescent="0.25">
      <c r="H665" t="s">
        <v>42</v>
      </c>
    </row>
    <row r="666" spans="1:27" x14ac:dyDescent="0.25">
      <c r="A666">
        <v>330</v>
      </c>
      <c r="B666">
        <v>6441</v>
      </c>
      <c r="C666" t="s">
        <v>1272</v>
      </c>
      <c r="D666" t="s">
        <v>680</v>
      </c>
      <c r="E666" t="s">
        <v>1273</v>
      </c>
      <c r="F666" t="s">
        <v>1274</v>
      </c>
      <c r="G666" t="str">
        <f>"00043767"</f>
        <v>00043767</v>
      </c>
      <c r="H666" t="s">
        <v>233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30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Z666">
        <v>2</v>
      </c>
      <c r="AA666" t="s">
        <v>1275</v>
      </c>
    </row>
    <row r="667" spans="1:27" x14ac:dyDescent="0.25">
      <c r="H667" t="s">
        <v>42</v>
      </c>
    </row>
    <row r="668" spans="1:27" x14ac:dyDescent="0.25">
      <c r="A668">
        <v>331</v>
      </c>
      <c r="B668">
        <v>6376</v>
      </c>
      <c r="C668" t="s">
        <v>1276</v>
      </c>
      <c r="D668" t="s">
        <v>280</v>
      </c>
      <c r="E668" t="s">
        <v>1036</v>
      </c>
      <c r="F668" t="s">
        <v>1277</v>
      </c>
      <c r="G668" t="str">
        <f>"00209569"</f>
        <v>00209569</v>
      </c>
      <c r="H668" t="s">
        <v>1054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Z668">
        <v>2</v>
      </c>
      <c r="AA668" t="s">
        <v>1278</v>
      </c>
    </row>
    <row r="669" spans="1:27" x14ac:dyDescent="0.25">
      <c r="H669" t="s">
        <v>42</v>
      </c>
    </row>
    <row r="670" spans="1:27" x14ac:dyDescent="0.25">
      <c r="A670">
        <v>332</v>
      </c>
      <c r="B670">
        <v>2066</v>
      </c>
      <c r="C670" t="s">
        <v>1279</v>
      </c>
      <c r="D670" t="s">
        <v>489</v>
      </c>
      <c r="E670" t="s">
        <v>63</v>
      </c>
      <c r="F670" t="s">
        <v>1280</v>
      </c>
      <c r="G670" t="str">
        <f>"201409005174"</f>
        <v>201409005174</v>
      </c>
      <c r="H670">
        <v>671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Z670">
        <v>2</v>
      </c>
      <c r="AA670">
        <v>741</v>
      </c>
    </row>
    <row r="671" spans="1:27" x14ac:dyDescent="0.25">
      <c r="H671" t="s">
        <v>42</v>
      </c>
    </row>
    <row r="672" spans="1:27" x14ac:dyDescent="0.25">
      <c r="A672">
        <v>333</v>
      </c>
      <c r="B672">
        <v>1506</v>
      </c>
      <c r="C672" t="s">
        <v>1281</v>
      </c>
      <c r="D672" t="s">
        <v>114</v>
      </c>
      <c r="E672" t="s">
        <v>143</v>
      </c>
      <c r="F672" t="s">
        <v>1282</v>
      </c>
      <c r="G672" t="str">
        <f>"00121138"</f>
        <v>00121138</v>
      </c>
      <c r="H672" t="s">
        <v>760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Z672">
        <v>2</v>
      </c>
      <c r="AA672" t="s">
        <v>1283</v>
      </c>
    </row>
    <row r="673" spans="1:27" x14ac:dyDescent="0.25">
      <c r="H673" t="s">
        <v>109</v>
      </c>
    </row>
    <row r="674" spans="1:27" x14ac:dyDescent="0.25">
      <c r="A674">
        <v>334</v>
      </c>
      <c r="B674">
        <v>5922</v>
      </c>
      <c r="C674" t="s">
        <v>1284</v>
      </c>
      <c r="D674" t="s">
        <v>1285</v>
      </c>
      <c r="E674" t="s">
        <v>31</v>
      </c>
      <c r="F674" t="s">
        <v>1286</v>
      </c>
      <c r="G674" t="str">
        <f>"201503000511"</f>
        <v>201503000511</v>
      </c>
      <c r="H674" t="s">
        <v>1241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Z674">
        <v>2</v>
      </c>
      <c r="AA674" t="s">
        <v>1287</v>
      </c>
    </row>
    <row r="675" spans="1:27" x14ac:dyDescent="0.25">
      <c r="H675" t="s">
        <v>56</v>
      </c>
    </row>
    <row r="676" spans="1:27" x14ac:dyDescent="0.25">
      <c r="A676">
        <v>335</v>
      </c>
      <c r="B676">
        <v>4351</v>
      </c>
      <c r="C676" t="s">
        <v>124</v>
      </c>
      <c r="D676" t="s">
        <v>422</v>
      </c>
      <c r="E676" t="s">
        <v>548</v>
      </c>
      <c r="F676" t="s">
        <v>1288</v>
      </c>
      <c r="G676" t="str">
        <f>"00009219"</f>
        <v>00009219</v>
      </c>
      <c r="H676" t="s">
        <v>1289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70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Z676">
        <v>2</v>
      </c>
      <c r="AA676" t="s">
        <v>1290</v>
      </c>
    </row>
    <row r="677" spans="1:27" x14ac:dyDescent="0.25">
      <c r="H677">
        <v>104</v>
      </c>
    </row>
    <row r="678" spans="1:27" x14ac:dyDescent="0.25">
      <c r="A678">
        <v>336</v>
      </c>
      <c r="B678">
        <v>4710</v>
      </c>
      <c r="C678" t="s">
        <v>1291</v>
      </c>
      <c r="D678" t="s">
        <v>63</v>
      </c>
      <c r="E678" t="s">
        <v>22</v>
      </c>
      <c r="F678" t="s">
        <v>1292</v>
      </c>
      <c r="G678" t="str">
        <f>"00191274"</f>
        <v>00191274</v>
      </c>
      <c r="H678" t="s">
        <v>65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5</v>
      </c>
      <c r="W678">
        <v>35</v>
      </c>
      <c r="X678">
        <v>0</v>
      </c>
      <c r="Z678">
        <v>2</v>
      </c>
      <c r="AA678" t="s">
        <v>1293</v>
      </c>
    </row>
    <row r="679" spans="1:27" x14ac:dyDescent="0.25">
      <c r="H679" t="s">
        <v>1160</v>
      </c>
    </row>
    <row r="680" spans="1:27" x14ac:dyDescent="0.25">
      <c r="A680">
        <v>337</v>
      </c>
      <c r="B680">
        <v>3627</v>
      </c>
      <c r="C680" t="s">
        <v>1294</v>
      </c>
      <c r="D680" t="s">
        <v>74</v>
      </c>
      <c r="E680" t="s">
        <v>1295</v>
      </c>
      <c r="F680" t="s">
        <v>1296</v>
      </c>
      <c r="G680" t="str">
        <f>"00206747"</f>
        <v>00206747</v>
      </c>
      <c r="H680" t="s">
        <v>528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Z680">
        <v>2</v>
      </c>
      <c r="AA680" t="s">
        <v>1297</v>
      </c>
    </row>
    <row r="681" spans="1:27" x14ac:dyDescent="0.25">
      <c r="H681" t="s">
        <v>51</v>
      </c>
    </row>
    <row r="682" spans="1:27" x14ac:dyDescent="0.25">
      <c r="A682">
        <v>338</v>
      </c>
      <c r="B682">
        <v>3796</v>
      </c>
      <c r="C682" t="s">
        <v>1298</v>
      </c>
      <c r="D682" t="s">
        <v>114</v>
      </c>
      <c r="E682" t="s">
        <v>343</v>
      </c>
      <c r="F682" t="s">
        <v>1299</v>
      </c>
      <c r="G682" t="str">
        <f>"201406001261"</f>
        <v>201406001261</v>
      </c>
      <c r="H682" t="s">
        <v>233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50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Z682">
        <v>2</v>
      </c>
      <c r="AA682" t="s">
        <v>1300</v>
      </c>
    </row>
    <row r="683" spans="1:27" x14ac:dyDescent="0.25">
      <c r="H683" t="s">
        <v>51</v>
      </c>
    </row>
    <row r="684" spans="1:27" x14ac:dyDescent="0.25">
      <c r="A684">
        <v>339</v>
      </c>
      <c r="B684">
        <v>369</v>
      </c>
      <c r="C684" t="s">
        <v>26</v>
      </c>
      <c r="D684" t="s">
        <v>1301</v>
      </c>
      <c r="E684" t="s">
        <v>120</v>
      </c>
      <c r="F684" t="s">
        <v>1302</v>
      </c>
      <c r="G684" t="str">
        <f>"00201145"</f>
        <v>00201145</v>
      </c>
      <c r="H684" t="s">
        <v>1303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50</v>
      </c>
      <c r="O684">
        <v>0</v>
      </c>
      <c r="P684">
        <v>50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Z684">
        <v>2</v>
      </c>
      <c r="AA684" t="s">
        <v>1304</v>
      </c>
    </row>
    <row r="685" spans="1:27" x14ac:dyDescent="0.25">
      <c r="H685" t="s">
        <v>42</v>
      </c>
    </row>
    <row r="686" spans="1:27" x14ac:dyDescent="0.25">
      <c r="A686">
        <v>340</v>
      </c>
      <c r="B686">
        <v>3372</v>
      </c>
      <c r="C686" t="s">
        <v>1305</v>
      </c>
      <c r="D686" t="s">
        <v>1306</v>
      </c>
      <c r="E686" t="s">
        <v>717</v>
      </c>
      <c r="F686" t="s">
        <v>1307</v>
      </c>
      <c r="G686" t="str">
        <f>"00171875"</f>
        <v>00171875</v>
      </c>
      <c r="H686" t="s">
        <v>687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50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Z686">
        <v>2</v>
      </c>
      <c r="AA686" t="s">
        <v>1308</v>
      </c>
    </row>
    <row r="687" spans="1:27" x14ac:dyDescent="0.25">
      <c r="H687" t="s">
        <v>109</v>
      </c>
    </row>
    <row r="688" spans="1:27" x14ac:dyDescent="0.25">
      <c r="A688">
        <v>341</v>
      </c>
      <c r="B688">
        <v>5817</v>
      </c>
      <c r="C688" t="s">
        <v>1309</v>
      </c>
      <c r="D688" t="s">
        <v>1310</v>
      </c>
      <c r="E688" t="s">
        <v>143</v>
      </c>
      <c r="F688" t="s">
        <v>1311</v>
      </c>
      <c r="G688" t="str">
        <f>"00154496"</f>
        <v>00154496</v>
      </c>
      <c r="H688" t="s">
        <v>1312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Z688">
        <v>2</v>
      </c>
      <c r="AA688" t="s">
        <v>1313</v>
      </c>
    </row>
    <row r="689" spans="1:27" x14ac:dyDescent="0.25">
      <c r="H689" t="s">
        <v>35</v>
      </c>
    </row>
    <row r="690" spans="1:27" x14ac:dyDescent="0.25">
      <c r="A690">
        <v>342</v>
      </c>
      <c r="B690">
        <v>6144</v>
      </c>
      <c r="C690" t="s">
        <v>1314</v>
      </c>
      <c r="D690" t="s">
        <v>142</v>
      </c>
      <c r="E690" t="s">
        <v>1315</v>
      </c>
      <c r="F690" t="s">
        <v>1316</v>
      </c>
      <c r="G690" t="str">
        <f>"00027402"</f>
        <v>00027402</v>
      </c>
      <c r="H690" t="s">
        <v>1317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Z690">
        <v>2</v>
      </c>
      <c r="AA690" t="s">
        <v>1318</v>
      </c>
    </row>
    <row r="691" spans="1:27" x14ac:dyDescent="0.25">
      <c r="H691" t="s">
        <v>47</v>
      </c>
    </row>
    <row r="692" spans="1:27" x14ac:dyDescent="0.25">
      <c r="A692">
        <v>343</v>
      </c>
      <c r="B692">
        <v>2493</v>
      </c>
      <c r="C692" t="s">
        <v>1319</v>
      </c>
      <c r="D692" t="s">
        <v>53</v>
      </c>
      <c r="E692" t="s">
        <v>22</v>
      </c>
      <c r="F692" t="s">
        <v>1320</v>
      </c>
      <c r="G692" t="str">
        <f>"00176449"</f>
        <v>00176449</v>
      </c>
      <c r="H692" t="s">
        <v>214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30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Z692">
        <v>2</v>
      </c>
      <c r="AA692" t="s">
        <v>1321</v>
      </c>
    </row>
    <row r="693" spans="1:27" x14ac:dyDescent="0.25">
      <c r="H693" t="s">
        <v>19</v>
      </c>
    </row>
    <row r="694" spans="1:27" x14ac:dyDescent="0.25">
      <c r="A694">
        <v>344</v>
      </c>
      <c r="B694">
        <v>3352</v>
      </c>
      <c r="C694" t="s">
        <v>1322</v>
      </c>
      <c r="D694" t="s">
        <v>69</v>
      </c>
      <c r="E694" t="s">
        <v>21</v>
      </c>
      <c r="F694" t="s">
        <v>1323</v>
      </c>
      <c r="G694" t="str">
        <f>"00124046"</f>
        <v>00124046</v>
      </c>
      <c r="H694" t="s">
        <v>1128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Z694">
        <v>2</v>
      </c>
      <c r="AA694" t="s">
        <v>1324</v>
      </c>
    </row>
    <row r="695" spans="1:27" x14ac:dyDescent="0.25">
      <c r="H695" t="s">
        <v>51</v>
      </c>
    </row>
    <row r="696" spans="1:27" x14ac:dyDescent="0.25">
      <c r="A696">
        <v>345</v>
      </c>
      <c r="B696">
        <v>333</v>
      </c>
      <c r="C696" t="s">
        <v>1325</v>
      </c>
      <c r="D696" t="s">
        <v>745</v>
      </c>
      <c r="E696" t="s">
        <v>105</v>
      </c>
      <c r="F696" t="s">
        <v>1326</v>
      </c>
      <c r="G696" t="str">
        <f>"00107455"</f>
        <v>00107455</v>
      </c>
      <c r="H696" t="s">
        <v>1128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Z696">
        <v>2</v>
      </c>
      <c r="AA696" t="s">
        <v>1324</v>
      </c>
    </row>
    <row r="697" spans="1:27" x14ac:dyDescent="0.25">
      <c r="H697" t="s">
        <v>42</v>
      </c>
    </row>
    <row r="698" spans="1:27" x14ac:dyDescent="0.25">
      <c r="A698">
        <v>346</v>
      </c>
      <c r="B698">
        <v>2819</v>
      </c>
      <c r="C698" t="s">
        <v>643</v>
      </c>
      <c r="D698" t="s">
        <v>68</v>
      </c>
      <c r="E698" t="s">
        <v>195</v>
      </c>
      <c r="F698" t="s">
        <v>1327</v>
      </c>
      <c r="G698" t="str">
        <f>"00119868"</f>
        <v>00119868</v>
      </c>
      <c r="H698" t="s">
        <v>79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Z698">
        <v>2</v>
      </c>
      <c r="AA698" t="s">
        <v>1328</v>
      </c>
    </row>
    <row r="699" spans="1:27" x14ac:dyDescent="0.25">
      <c r="H699" t="s">
        <v>19</v>
      </c>
    </row>
    <row r="700" spans="1:27" x14ac:dyDescent="0.25">
      <c r="A700">
        <v>347</v>
      </c>
      <c r="B700">
        <v>1752</v>
      </c>
      <c r="C700" t="s">
        <v>1329</v>
      </c>
      <c r="D700" t="s">
        <v>1330</v>
      </c>
      <c r="E700" t="s">
        <v>37</v>
      </c>
      <c r="F700" t="s">
        <v>1331</v>
      </c>
      <c r="G700" t="str">
        <f>"00209513"</f>
        <v>00209513</v>
      </c>
      <c r="H700" t="s">
        <v>1332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50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Z700">
        <v>2</v>
      </c>
      <c r="AA700" t="s">
        <v>1333</v>
      </c>
    </row>
    <row r="701" spans="1:27" x14ac:dyDescent="0.25">
      <c r="H701" t="s">
        <v>516</v>
      </c>
    </row>
    <row r="702" spans="1:27" x14ac:dyDescent="0.25">
      <c r="A702">
        <v>348</v>
      </c>
      <c r="B702">
        <v>129</v>
      </c>
      <c r="C702" t="s">
        <v>1334</v>
      </c>
      <c r="D702" t="s">
        <v>152</v>
      </c>
      <c r="E702" t="s">
        <v>21</v>
      </c>
      <c r="F702" t="s">
        <v>1335</v>
      </c>
      <c r="G702" t="str">
        <f>"00193892"</f>
        <v>00193892</v>
      </c>
      <c r="H702" t="s">
        <v>1332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50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2</v>
      </c>
      <c r="AA702" t="s">
        <v>1333</v>
      </c>
    </row>
    <row r="703" spans="1:27" x14ac:dyDescent="0.25">
      <c r="H703" t="s">
        <v>42</v>
      </c>
    </row>
    <row r="704" spans="1:27" x14ac:dyDescent="0.25">
      <c r="A704">
        <v>349</v>
      </c>
      <c r="B704">
        <v>2907</v>
      </c>
      <c r="C704" t="s">
        <v>1336</v>
      </c>
      <c r="D704" t="s">
        <v>365</v>
      </c>
      <c r="E704" t="s">
        <v>1337</v>
      </c>
      <c r="F704" t="s">
        <v>1338</v>
      </c>
      <c r="G704" t="str">
        <f>"00141335"</f>
        <v>00141335</v>
      </c>
      <c r="H704" t="s">
        <v>738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Z704">
        <v>2</v>
      </c>
      <c r="AA704" t="s">
        <v>1339</v>
      </c>
    </row>
    <row r="705" spans="1:27" x14ac:dyDescent="0.25">
      <c r="H705" t="s">
        <v>56</v>
      </c>
    </row>
    <row r="706" spans="1:27" x14ac:dyDescent="0.25">
      <c r="A706">
        <v>350</v>
      </c>
      <c r="B706">
        <v>2332</v>
      </c>
      <c r="C706" t="s">
        <v>1340</v>
      </c>
      <c r="D706" t="s">
        <v>1341</v>
      </c>
      <c r="E706" t="s">
        <v>31</v>
      </c>
      <c r="F706" t="s">
        <v>1342</v>
      </c>
      <c r="G706" t="str">
        <f>"00160185"</f>
        <v>00160185</v>
      </c>
      <c r="H706" t="s">
        <v>1343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Z706">
        <v>2</v>
      </c>
      <c r="AA706" t="s">
        <v>1344</v>
      </c>
    </row>
    <row r="707" spans="1:27" x14ac:dyDescent="0.25">
      <c r="H707" t="s">
        <v>42</v>
      </c>
    </row>
    <row r="708" spans="1:27" x14ac:dyDescent="0.25">
      <c r="A708">
        <v>351</v>
      </c>
      <c r="B708">
        <v>6159</v>
      </c>
      <c r="C708" t="s">
        <v>1345</v>
      </c>
      <c r="D708" t="s">
        <v>1346</v>
      </c>
      <c r="E708" t="s">
        <v>126</v>
      </c>
      <c r="F708" t="s">
        <v>1347</v>
      </c>
      <c r="G708" t="str">
        <f>"00126764"</f>
        <v>00126764</v>
      </c>
      <c r="H708" t="s">
        <v>1343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Z708">
        <v>2</v>
      </c>
      <c r="AA708" t="s">
        <v>1344</v>
      </c>
    </row>
    <row r="709" spans="1:27" x14ac:dyDescent="0.25">
      <c r="H709" t="s">
        <v>516</v>
      </c>
    </row>
    <row r="710" spans="1:27" x14ac:dyDescent="0.25">
      <c r="A710">
        <v>352</v>
      </c>
      <c r="B710">
        <v>3629</v>
      </c>
      <c r="C710" t="s">
        <v>1348</v>
      </c>
      <c r="D710" t="s">
        <v>45</v>
      </c>
      <c r="E710" t="s">
        <v>63</v>
      </c>
      <c r="F710" t="s">
        <v>1349</v>
      </c>
      <c r="G710" t="str">
        <f>"00209510"</f>
        <v>00209510</v>
      </c>
      <c r="H710" t="s">
        <v>683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30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Z710">
        <v>2</v>
      </c>
      <c r="AA710" t="s">
        <v>1350</v>
      </c>
    </row>
    <row r="711" spans="1:27" x14ac:dyDescent="0.25">
      <c r="H711" t="s">
        <v>56</v>
      </c>
    </row>
    <row r="712" spans="1:27" x14ac:dyDescent="0.25">
      <c r="A712">
        <v>353</v>
      </c>
      <c r="B712">
        <v>6193</v>
      </c>
      <c r="C712" t="s">
        <v>1351</v>
      </c>
      <c r="D712" t="s">
        <v>372</v>
      </c>
      <c r="E712" t="s">
        <v>584</v>
      </c>
      <c r="F712" t="s">
        <v>1352</v>
      </c>
      <c r="G712" t="str">
        <f>"201303000809"</f>
        <v>201303000809</v>
      </c>
      <c r="H712">
        <v>649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50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Z712">
        <v>2</v>
      </c>
      <c r="AA712">
        <v>699</v>
      </c>
    </row>
    <row r="713" spans="1:27" x14ac:dyDescent="0.25">
      <c r="H713">
        <v>104</v>
      </c>
    </row>
    <row r="714" spans="1:27" x14ac:dyDescent="0.25">
      <c r="A714">
        <v>354</v>
      </c>
      <c r="B714">
        <v>1047</v>
      </c>
      <c r="C714" t="s">
        <v>1353</v>
      </c>
      <c r="D714" t="s">
        <v>31</v>
      </c>
      <c r="E714" t="s">
        <v>37</v>
      </c>
      <c r="F714" t="s">
        <v>1354</v>
      </c>
      <c r="G714" t="str">
        <f>"00185320"</f>
        <v>00185320</v>
      </c>
      <c r="H714" t="s">
        <v>1355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Z714">
        <v>2</v>
      </c>
      <c r="AA714" t="s">
        <v>1356</v>
      </c>
    </row>
    <row r="715" spans="1:27" x14ac:dyDescent="0.25">
      <c r="H715" t="s">
        <v>1160</v>
      </c>
    </row>
    <row r="716" spans="1:27" x14ac:dyDescent="0.25">
      <c r="A716">
        <v>355</v>
      </c>
      <c r="B716">
        <v>2438</v>
      </c>
      <c r="C716" t="s">
        <v>953</v>
      </c>
      <c r="D716" t="s">
        <v>74</v>
      </c>
      <c r="E716" t="s">
        <v>195</v>
      </c>
      <c r="F716" t="s">
        <v>1357</v>
      </c>
      <c r="G716" t="str">
        <f>"00136870"</f>
        <v>00136870</v>
      </c>
      <c r="H716" t="s">
        <v>1355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Z716">
        <v>2</v>
      </c>
      <c r="AA716" t="s">
        <v>1356</v>
      </c>
    </row>
    <row r="717" spans="1:27" x14ac:dyDescent="0.25">
      <c r="H717" t="s">
        <v>42</v>
      </c>
    </row>
    <row r="718" spans="1:27" x14ac:dyDescent="0.25">
      <c r="A718">
        <v>356</v>
      </c>
      <c r="B718">
        <v>4738</v>
      </c>
      <c r="C718" t="s">
        <v>1358</v>
      </c>
      <c r="D718" t="s">
        <v>125</v>
      </c>
      <c r="E718" t="s">
        <v>22</v>
      </c>
      <c r="F718" t="s">
        <v>1359</v>
      </c>
      <c r="G718" t="str">
        <f>"00201366"</f>
        <v>00201366</v>
      </c>
      <c r="H718" t="s">
        <v>269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50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Z718">
        <v>2</v>
      </c>
      <c r="AA718" t="s">
        <v>1360</v>
      </c>
    </row>
    <row r="719" spans="1:27" x14ac:dyDescent="0.25">
      <c r="H719" t="s">
        <v>42</v>
      </c>
    </row>
    <row r="720" spans="1:27" x14ac:dyDescent="0.25">
      <c r="A720">
        <v>357</v>
      </c>
      <c r="B720">
        <v>1251</v>
      </c>
      <c r="C720" t="s">
        <v>1361</v>
      </c>
      <c r="D720" t="s">
        <v>25</v>
      </c>
      <c r="E720" t="s">
        <v>63</v>
      </c>
      <c r="F720" t="s">
        <v>1362</v>
      </c>
      <c r="G720" t="str">
        <f>"00163067"</f>
        <v>00163067</v>
      </c>
      <c r="H720" t="s">
        <v>1363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Z720">
        <v>2</v>
      </c>
      <c r="AA720" t="s">
        <v>1364</v>
      </c>
    </row>
    <row r="721" spans="1:27" x14ac:dyDescent="0.25">
      <c r="H721" t="s">
        <v>42</v>
      </c>
    </row>
    <row r="722" spans="1:27" x14ac:dyDescent="0.25">
      <c r="A722">
        <v>358</v>
      </c>
      <c r="B722">
        <v>6418</v>
      </c>
      <c r="C722" t="s">
        <v>1365</v>
      </c>
      <c r="D722" t="s">
        <v>126</v>
      </c>
      <c r="E722" t="s">
        <v>63</v>
      </c>
      <c r="F722" t="s">
        <v>1366</v>
      </c>
      <c r="G722" t="str">
        <f>"00150519"</f>
        <v>00150519</v>
      </c>
      <c r="H722" t="s">
        <v>614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Z722">
        <v>2</v>
      </c>
      <c r="AA722" t="s">
        <v>1367</v>
      </c>
    </row>
    <row r="723" spans="1:27" x14ac:dyDescent="0.25">
      <c r="H723" t="s">
        <v>42</v>
      </c>
    </row>
    <row r="724" spans="1:27" x14ac:dyDescent="0.25">
      <c r="A724">
        <v>359</v>
      </c>
      <c r="B724">
        <v>3972</v>
      </c>
      <c r="C724" t="s">
        <v>1368</v>
      </c>
      <c r="D724" t="s">
        <v>105</v>
      </c>
      <c r="E724" t="s">
        <v>126</v>
      </c>
      <c r="F724" t="s">
        <v>1369</v>
      </c>
      <c r="G724" t="str">
        <f>"00197373"</f>
        <v>00197373</v>
      </c>
      <c r="H724" t="s">
        <v>683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50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Z724">
        <v>2</v>
      </c>
      <c r="AA724" t="s">
        <v>1370</v>
      </c>
    </row>
    <row r="725" spans="1:27" x14ac:dyDescent="0.25">
      <c r="H725" t="s">
        <v>42</v>
      </c>
    </row>
    <row r="726" spans="1:27" x14ac:dyDescent="0.25">
      <c r="A726">
        <v>360</v>
      </c>
      <c r="B726">
        <v>2103</v>
      </c>
      <c r="C726" t="s">
        <v>1371</v>
      </c>
      <c r="D726" t="s">
        <v>1372</v>
      </c>
      <c r="E726" t="s">
        <v>31</v>
      </c>
      <c r="F726" t="s">
        <v>1373</v>
      </c>
      <c r="G726" t="str">
        <f>"00197184"</f>
        <v>00197184</v>
      </c>
      <c r="H726" t="s">
        <v>632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Z726">
        <v>2</v>
      </c>
      <c r="AA726" t="s">
        <v>1374</v>
      </c>
    </row>
    <row r="727" spans="1:27" x14ac:dyDescent="0.25">
      <c r="H727" t="s">
        <v>19</v>
      </c>
    </row>
    <row r="728" spans="1:27" x14ac:dyDescent="0.25">
      <c r="A728">
        <v>361</v>
      </c>
      <c r="B728">
        <v>517</v>
      </c>
      <c r="C728" t="s">
        <v>1375</v>
      </c>
      <c r="D728" t="s">
        <v>1376</v>
      </c>
      <c r="E728" t="s">
        <v>37</v>
      </c>
      <c r="F728" t="s">
        <v>1377</v>
      </c>
      <c r="G728" t="str">
        <f>"00011663"</f>
        <v>00011663</v>
      </c>
      <c r="H728" t="s">
        <v>1128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Z728">
        <v>2</v>
      </c>
      <c r="AA728" t="s">
        <v>1128</v>
      </c>
    </row>
    <row r="729" spans="1:27" x14ac:dyDescent="0.25">
      <c r="H729" t="s">
        <v>42</v>
      </c>
    </row>
    <row r="730" spans="1:27" x14ac:dyDescent="0.25">
      <c r="A730">
        <v>362</v>
      </c>
      <c r="B730">
        <v>6463</v>
      </c>
      <c r="C730" t="s">
        <v>1378</v>
      </c>
      <c r="D730" t="s">
        <v>31</v>
      </c>
      <c r="E730" t="s">
        <v>37</v>
      </c>
      <c r="F730">
        <v>76846</v>
      </c>
      <c r="G730" t="str">
        <f>"00116293"</f>
        <v>00116293</v>
      </c>
      <c r="H730" t="s">
        <v>1379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Z730">
        <v>2</v>
      </c>
      <c r="AA730" t="s">
        <v>1380</v>
      </c>
    </row>
    <row r="731" spans="1:27" x14ac:dyDescent="0.25">
      <c r="H731" t="s">
        <v>109</v>
      </c>
    </row>
    <row r="732" spans="1:27" x14ac:dyDescent="0.25">
      <c r="A732">
        <v>363</v>
      </c>
      <c r="B732">
        <v>4177</v>
      </c>
      <c r="C732" t="s">
        <v>1381</v>
      </c>
      <c r="D732" t="s">
        <v>680</v>
      </c>
      <c r="E732" t="s">
        <v>31</v>
      </c>
      <c r="F732" t="s">
        <v>1382</v>
      </c>
      <c r="G732" t="str">
        <f>"201506000299"</f>
        <v>201506000299</v>
      </c>
      <c r="H732" t="s">
        <v>1379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Z732">
        <v>2</v>
      </c>
      <c r="AA732" t="s">
        <v>1380</v>
      </c>
    </row>
    <row r="733" spans="1:27" x14ac:dyDescent="0.25">
      <c r="H733" t="s">
        <v>35</v>
      </c>
    </row>
    <row r="734" spans="1:27" x14ac:dyDescent="0.25">
      <c r="A734">
        <v>364</v>
      </c>
      <c r="B734">
        <v>4418</v>
      </c>
      <c r="C734" t="s">
        <v>415</v>
      </c>
      <c r="D734" t="s">
        <v>1263</v>
      </c>
      <c r="E734" t="s">
        <v>31</v>
      </c>
      <c r="F734" t="s">
        <v>1383</v>
      </c>
      <c r="G734" t="str">
        <f>"00104879"</f>
        <v>00104879</v>
      </c>
      <c r="H734" t="s">
        <v>575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Z734">
        <v>2</v>
      </c>
      <c r="AA734" t="s">
        <v>1384</v>
      </c>
    </row>
    <row r="735" spans="1:27" x14ac:dyDescent="0.25">
      <c r="H735" t="s">
        <v>19</v>
      </c>
    </row>
    <row r="736" spans="1:27" x14ac:dyDescent="0.25">
      <c r="A736">
        <v>365</v>
      </c>
      <c r="B736">
        <v>5824</v>
      </c>
      <c r="C736" t="s">
        <v>1385</v>
      </c>
      <c r="D736" t="s">
        <v>119</v>
      </c>
      <c r="E736" t="s">
        <v>63</v>
      </c>
      <c r="F736" t="s">
        <v>1386</v>
      </c>
      <c r="G736" t="str">
        <f>"00117240"</f>
        <v>00117240</v>
      </c>
      <c r="H736" t="s">
        <v>1387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Z736">
        <v>2</v>
      </c>
      <c r="AA736" t="s">
        <v>1388</v>
      </c>
    </row>
    <row r="737" spans="1:27" x14ac:dyDescent="0.25">
      <c r="H737" t="s">
        <v>19</v>
      </c>
    </row>
    <row r="738" spans="1:27" x14ac:dyDescent="0.25">
      <c r="A738">
        <v>366</v>
      </c>
      <c r="B738">
        <v>291</v>
      </c>
      <c r="C738" t="s">
        <v>1389</v>
      </c>
      <c r="D738" t="s">
        <v>195</v>
      </c>
      <c r="E738" t="s">
        <v>37</v>
      </c>
      <c r="F738" t="s">
        <v>1390</v>
      </c>
      <c r="G738" t="str">
        <f>"00118664"</f>
        <v>00118664</v>
      </c>
      <c r="H738" t="s">
        <v>1391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Z738">
        <v>2</v>
      </c>
      <c r="AA738" t="s">
        <v>1392</v>
      </c>
    </row>
    <row r="739" spans="1:27" x14ac:dyDescent="0.25">
      <c r="H739" t="s">
        <v>56</v>
      </c>
    </row>
    <row r="740" spans="1:27" x14ac:dyDescent="0.25">
      <c r="A740">
        <v>367</v>
      </c>
      <c r="B740">
        <v>4169</v>
      </c>
      <c r="C740" t="s">
        <v>953</v>
      </c>
      <c r="D740" t="s">
        <v>111</v>
      </c>
      <c r="E740" t="s">
        <v>195</v>
      </c>
      <c r="F740" t="s">
        <v>1393</v>
      </c>
      <c r="G740" t="str">
        <f>"00198799"</f>
        <v>00198799</v>
      </c>
      <c r="H740" t="s">
        <v>1394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2</v>
      </c>
      <c r="AA740" t="s">
        <v>1394</v>
      </c>
    </row>
    <row r="741" spans="1:27" x14ac:dyDescent="0.25">
      <c r="H741" t="s">
        <v>42</v>
      </c>
    </row>
    <row r="742" spans="1:27" x14ac:dyDescent="0.25">
      <c r="A742">
        <v>368</v>
      </c>
      <c r="B742">
        <v>2659</v>
      </c>
      <c r="C742" t="s">
        <v>1395</v>
      </c>
      <c r="D742" t="s">
        <v>25</v>
      </c>
      <c r="E742" t="s">
        <v>63</v>
      </c>
      <c r="F742" t="s">
        <v>1396</v>
      </c>
      <c r="G742" t="str">
        <f>"201604004954"</f>
        <v>201604004954</v>
      </c>
      <c r="H742" t="s">
        <v>263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Z742">
        <v>2</v>
      </c>
      <c r="AA742" t="s">
        <v>263</v>
      </c>
    </row>
    <row r="743" spans="1:27" x14ac:dyDescent="0.25">
      <c r="H743" t="s">
        <v>1160</v>
      </c>
    </row>
    <row r="745" spans="1:27" x14ac:dyDescent="0.25">
      <c r="A745" t="s">
        <v>1397</v>
      </c>
    </row>
    <row r="746" spans="1:27" x14ac:dyDescent="0.25">
      <c r="A746" t="s">
        <v>1398</v>
      </c>
    </row>
    <row r="747" spans="1:27" x14ac:dyDescent="0.25">
      <c r="A747" t="s">
        <v>1399</v>
      </c>
    </row>
    <row r="748" spans="1:27" x14ac:dyDescent="0.25">
      <c r="A748" t="s">
        <v>1400</v>
      </c>
    </row>
    <row r="749" spans="1:27" x14ac:dyDescent="0.25">
      <c r="A749" t="s">
        <v>1401</v>
      </c>
    </row>
    <row r="750" spans="1:27" x14ac:dyDescent="0.25">
      <c r="A750" t="s">
        <v>1402</v>
      </c>
    </row>
    <row r="751" spans="1:27" x14ac:dyDescent="0.25">
      <c r="A751" t="s">
        <v>1403</v>
      </c>
    </row>
    <row r="752" spans="1:27" x14ac:dyDescent="0.25">
      <c r="A752" t="s">
        <v>1404</v>
      </c>
    </row>
    <row r="753" spans="1:1" x14ac:dyDescent="0.25">
      <c r="A753" t="s">
        <v>1405</v>
      </c>
    </row>
    <row r="754" spans="1:1" x14ac:dyDescent="0.25">
      <c r="A754" t="s">
        <v>1406</v>
      </c>
    </row>
    <row r="755" spans="1:1" x14ac:dyDescent="0.25">
      <c r="A755" t="s">
        <v>1407</v>
      </c>
    </row>
    <row r="756" spans="1:1" x14ac:dyDescent="0.25">
      <c r="A756" t="s">
        <v>1408</v>
      </c>
    </row>
    <row r="757" spans="1:1" x14ac:dyDescent="0.25">
      <c r="A757" t="s">
        <v>1409</v>
      </c>
    </row>
    <row r="758" spans="1:1" x14ac:dyDescent="0.25">
      <c r="A758" t="s">
        <v>1410</v>
      </c>
    </row>
    <row r="759" spans="1:1" x14ac:dyDescent="0.25">
      <c r="A759" t="s">
        <v>1411</v>
      </c>
    </row>
    <row r="760" spans="1:1" x14ac:dyDescent="0.25">
      <c r="A760" t="s">
        <v>1412</v>
      </c>
    </row>
    <row r="761" spans="1:1" x14ac:dyDescent="0.25">
      <c r="A761" t="s">
        <v>1413</v>
      </c>
    </row>
    <row r="762" spans="1:1" x14ac:dyDescent="0.25">
      <c r="A762" t="s">
        <v>1414</v>
      </c>
    </row>
    <row r="763" spans="1:1" x14ac:dyDescent="0.25">
      <c r="A763" t="s">
        <v>1415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2017-12-18T08:45:00Z</dcterms:created>
  <dcterms:modified xsi:type="dcterms:W3CDTF">2017-12-18T08:45:02Z</dcterms:modified>
</cp:coreProperties>
</file>