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14" i="1" l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<sst xmlns="http://schemas.openxmlformats.org/spreadsheetml/2006/main" count="2054" uniqueCount="1244">
  <si>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</si>
  <si>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</si>
  <si>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</si>
  <si>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ΠΟΛΥΤΕΚΝΟΙ ΧΩΡΙΣ ΕΜΠΕΙΡΙΑ</t>
  </si>
  <si>
    <t>ΠΕ ΕΦΟΡΙΑΚΩΝ (ΜΕ ΠΤΥΧΙΟ ΟΙΚΟΝΟΜΙΚΩΝ)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</si>
  <si>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</si>
  <si>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</si>
  <si>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</si>
  <si>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</si>
  <si>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</si>
  <si>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</si>
  <si>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</si>
  <si>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</si>
  <si>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ΑΝΔΡΕΑΔΗΣ</t>
  </si>
  <si>
    <t>ΕΛΕΥΘΕΡΙΟΣ</t>
  </si>
  <si>
    <t>ΚΩΝΣΤΑΝΤΙΝΟΣ</t>
  </si>
  <si>
    <t>888,8</t>
  </si>
  <si>
    <t>1218,8</t>
  </si>
  <si>
    <t>105-106-104</t>
  </si>
  <si>
    <t>ΚΑΛΛΙΑΝΤΕΡΗ</t>
  </si>
  <si>
    <t>ΑΡΤΕΜΙΣ</t>
  </si>
  <si>
    <t>ΙΩΑΝΝΗΣ</t>
  </si>
  <si>
    <t>ΑΜ095696</t>
  </si>
  <si>
    <t>808,5</t>
  </si>
  <si>
    <t>1218,5</t>
  </si>
  <si>
    <t>ΚΟΥΛΙΕΡΗΣ</t>
  </si>
  <si>
    <t>ΕΥΤΥΧΙΟΣ</t>
  </si>
  <si>
    <t>ΑΒ326649</t>
  </si>
  <si>
    <t>837,1</t>
  </si>
  <si>
    <t>1187,1</t>
  </si>
  <si>
    <t>106-105-104</t>
  </si>
  <si>
    <t>ΚΟΚΟΛΑΚΗ</t>
  </si>
  <si>
    <t>ΧΑΡΙΚΛΕΙΑ</t>
  </si>
  <si>
    <t>ΑΕ962100</t>
  </si>
  <si>
    <t>914,1</t>
  </si>
  <si>
    <t>1184,1</t>
  </si>
  <si>
    <t>ΚΙΟΥΦΤΗ</t>
  </si>
  <si>
    <t>ΘΕΟΔΩΡΑ</t>
  </si>
  <si>
    <t>ΝΙΚΟΛΑΟΣ</t>
  </si>
  <si>
    <t>ΑΙ410103</t>
  </si>
  <si>
    <t>896,5</t>
  </si>
  <si>
    <t>1166,5</t>
  </si>
  <si>
    <t>ΚΥΡΙΑΖΟΠΟΥΛΟΥ</t>
  </si>
  <si>
    <t>ΦΩΤΕΙΝΗ</t>
  </si>
  <si>
    <t>ΑΜ268637</t>
  </si>
  <si>
    <t>1158,8</t>
  </si>
  <si>
    <t>105-106</t>
  </si>
  <si>
    <t>ΚΡΗΤΙΔΟΥ</t>
  </si>
  <si>
    <t>ΕΛΕΝΗ-ΝΙΚΟΛΕΤΤΑ</t>
  </si>
  <si>
    <t>ΑΡΙΣΤΟΤΕΛΗΣ</t>
  </si>
  <si>
    <t>ΑΗ311431</t>
  </si>
  <si>
    <t>887,7</t>
  </si>
  <si>
    <t>1157,7</t>
  </si>
  <si>
    <t>ΤΣΕΜΠΟΓΛΟΥ</t>
  </si>
  <si>
    <t>ΠΟΛΥΚΑΡΠΟΣ</t>
  </si>
  <si>
    <t>ΣΥΜΕΩΝ</t>
  </si>
  <si>
    <t>Χ699851</t>
  </si>
  <si>
    <t>816,2</t>
  </si>
  <si>
    <t>1156,2</t>
  </si>
  <si>
    <t>ΜΑΡΣΕΛΟΥ</t>
  </si>
  <si>
    <t>ΔΗΜΗΤΡΑ</t>
  </si>
  <si>
    <t>Φ082039</t>
  </si>
  <si>
    <t>881,1</t>
  </si>
  <si>
    <t>1151,1</t>
  </si>
  <si>
    <t>ΓΙΑΝΝΟΥΛΗ</t>
  </si>
  <si>
    <t>ΠΑΝΑΓΙΩΤΑ</t>
  </si>
  <si>
    <t>ΑΡΓΥΡΙΟΣ</t>
  </si>
  <si>
    <t>ΑΕ186368</t>
  </si>
  <si>
    <t>821,7</t>
  </si>
  <si>
    <t>1141,7</t>
  </si>
  <si>
    <t>104-105-106</t>
  </si>
  <si>
    <t>ΒΕΝΙΖΕΛΟΥ</t>
  </si>
  <si>
    <t>ΜΑΡΙΑ</t>
  </si>
  <si>
    <t>Χ334544</t>
  </si>
  <si>
    <t>789,8</t>
  </si>
  <si>
    <t>1129,8</t>
  </si>
  <si>
    <t>106-104</t>
  </si>
  <si>
    <t>ΠΑΠΑΣΤΑΥΡΟΥ</t>
  </si>
  <si>
    <t>ΝΙΚΗ</t>
  </si>
  <si>
    <t>Φ331235</t>
  </si>
  <si>
    <t>864,6</t>
  </si>
  <si>
    <t>1124,6</t>
  </si>
  <si>
    <t>104-106-105</t>
  </si>
  <si>
    <t>ΜΠΑΡΜΠΑΓΙΑΝΝΗ</t>
  </si>
  <si>
    <t>ΒΑΝΕΣΣΑ</t>
  </si>
  <si>
    <t>ΧΡΗΣΤΟΣ</t>
  </si>
  <si>
    <t>ΑΖ742464</t>
  </si>
  <si>
    <t>851,4</t>
  </si>
  <si>
    <t>1121,4</t>
  </si>
  <si>
    <t>ΧΑΤΖΗΔΗΜΗΤΡΙΟΥ</t>
  </si>
  <si>
    <t>ΚΥΡΙΑΚΗ</t>
  </si>
  <si>
    <t>ΔΗΜΗΤΡΙΟΣ</t>
  </si>
  <si>
    <t>ΑΑ365298</t>
  </si>
  <si>
    <t>850,3</t>
  </si>
  <si>
    <t>1120,3</t>
  </si>
  <si>
    <t>ΜΠΕΛΟΥΡΗΣ</t>
  </si>
  <si>
    <t>ΑΚ905103</t>
  </si>
  <si>
    <t>799,7</t>
  </si>
  <si>
    <t>1119,7</t>
  </si>
  <si>
    <t>104-106</t>
  </si>
  <si>
    <t>ΚΑΡΑΧΡΗΣΤΟΥ</t>
  </si>
  <si>
    <t>ΑΓΓΕΛΙΚΗ</t>
  </si>
  <si>
    <t>ΑΒ199154</t>
  </si>
  <si>
    <t>811,8</t>
  </si>
  <si>
    <t>1111,8</t>
  </si>
  <si>
    <t>ΚΑΤΣΙΓΙΑΝΝΗ</t>
  </si>
  <si>
    <t>ΒΑΣΙΛΙΚΗ</t>
  </si>
  <si>
    <t>ΜΙΧΑΗΛ</t>
  </si>
  <si>
    <t>Χ128350</t>
  </si>
  <si>
    <t>778,8</t>
  </si>
  <si>
    <t>1108,8</t>
  </si>
  <si>
    <t>ΚΑΣΤΕΛΙΑΝΟΣ</t>
  </si>
  <si>
    <t>ΕΜΜΑΝΟΥΗΛ</t>
  </si>
  <si>
    <t>ΑΗ459169</t>
  </si>
  <si>
    <t>106-104-105</t>
  </si>
  <si>
    <t>ΓΙΑΝΝΟΥΛΑΤΟΥ</t>
  </si>
  <si>
    <t>ΕΛΕΝΗ</t>
  </si>
  <si>
    <t>Χ705238</t>
  </si>
  <si>
    <t>829,4</t>
  </si>
  <si>
    <t>1099,4</t>
  </si>
  <si>
    <t>106-105</t>
  </si>
  <si>
    <t>ΚΩΝΣΤΑΝΤΙΝΙΔΟΥ</t>
  </si>
  <si>
    <t>ΖΩΗ</t>
  </si>
  <si>
    <t>ΞΕΝΟΦΩΝ</t>
  </si>
  <si>
    <t>Τ372026</t>
  </si>
  <si>
    <t>732,6</t>
  </si>
  <si>
    <t>1092,6</t>
  </si>
  <si>
    <t>ΚΑΤΙΡΤΖΟΓΛΟΥ</t>
  </si>
  <si>
    <t>ΓΕΩΡΓΙΟΣ</t>
  </si>
  <si>
    <t>ΑΠΟΣΤΟΛΟΣ</t>
  </si>
  <si>
    <t>Χ470212</t>
  </si>
  <si>
    <t>ΣΔΡΕΓΑ</t>
  </si>
  <si>
    <t>ΑΝΑΣΤΑΣΙΟΣ</t>
  </si>
  <si>
    <t>ΑΖ948044</t>
  </si>
  <si>
    <t>1081,8</t>
  </si>
  <si>
    <t>ΠΑΠΑΝΤΩΝΙΟΥ</t>
  </si>
  <si>
    <t>ΑΘΑΝΑΣΙΟΣ</t>
  </si>
  <si>
    <t>ΑΑ304001</t>
  </si>
  <si>
    <t>777,7</t>
  </si>
  <si>
    <t>1077,7</t>
  </si>
  <si>
    <t>ΝΤΟΥΡΜΑΣ</t>
  </si>
  <si>
    <t>ΒΑΣΙΛΕΙΟΣ</t>
  </si>
  <si>
    <t>ΑΚ671752</t>
  </si>
  <si>
    <t>667,7</t>
  </si>
  <si>
    <t>ΑΝΑΓΝΩΣΤΑΚΟΣ</t>
  </si>
  <si>
    <t>ΠΕΤΡΟΣ</t>
  </si>
  <si>
    <t>ΑΒ574830</t>
  </si>
  <si>
    <t>807,4</t>
  </si>
  <si>
    <t>1077,4</t>
  </si>
  <si>
    <t>ΚΟΝΤΑΡΟΥΔΗ</t>
  </si>
  <si>
    <t>ΑΝΤΩΝΙΟΣ</t>
  </si>
  <si>
    <t>Χ498610</t>
  </si>
  <si>
    <t>801,9</t>
  </si>
  <si>
    <t>1071,9</t>
  </si>
  <si>
    <t>ΤΟΥΛΙΤΣΗΣ</t>
  </si>
  <si>
    <t>ΕΠΑΜΕΙΝΩΝΔΑΣ</t>
  </si>
  <si>
    <t>ΑΚ494774</t>
  </si>
  <si>
    <t>797,5</t>
  </si>
  <si>
    <t>1067,5</t>
  </si>
  <si>
    <t>ΓΕΩΡΓΙΑΔΟΥ</t>
  </si>
  <si>
    <t>ΧΑΡΑΛΑΜΠΙΑ</t>
  </si>
  <si>
    <t>ΓΑΒΡΙΗΛ</t>
  </si>
  <si>
    <t>ΑΒ122340</t>
  </si>
  <si>
    <t>ΤΗΛΙΓΑΔΑΣ</t>
  </si>
  <si>
    <t>ΠΑΝΑΓΙΩΤΗΣ</t>
  </si>
  <si>
    <t>ΑΚ558455</t>
  </si>
  <si>
    <t>ΤΡΙΑΝΤΟΥ</t>
  </si>
  <si>
    <t>ΑΙ007789</t>
  </si>
  <si>
    <t>757,9</t>
  </si>
  <si>
    <t>1057,9</t>
  </si>
  <si>
    <t>ΕΥΑΓΓΕΛΟΠΟΥΛΟΣ</t>
  </si>
  <si>
    <t>ΠΟΛΥΧΡΟΝΗΣ</t>
  </si>
  <si>
    <t>ΑΙ318395</t>
  </si>
  <si>
    <t>754,6</t>
  </si>
  <si>
    <t>1054,6</t>
  </si>
  <si>
    <t>ΧΑΝΤΖΗ</t>
  </si>
  <si>
    <t>ΕΥΘΥΜΙΑ</t>
  </si>
  <si>
    <t>Τ804037</t>
  </si>
  <si>
    <t>782,1</t>
  </si>
  <si>
    <t>1052,1</t>
  </si>
  <si>
    <t>ΣΤΑΘΟΥΛΙΑ</t>
  </si>
  <si>
    <t>ΠΑΡΑΣΚΕΥΗ</t>
  </si>
  <si>
    <t>ΣΠΥΡΙΔΩΝ</t>
  </si>
  <si>
    <t>Χ804772</t>
  </si>
  <si>
    <t>800,8</t>
  </si>
  <si>
    <t>1050,8</t>
  </si>
  <si>
    <t>ΑΡΓΥΡΟΠΑΙΔΟΥ</t>
  </si>
  <si>
    <t>ΑΝ032869</t>
  </si>
  <si>
    <t>1048,8</t>
  </si>
  <si>
    <t>ΚΟΛΙΑ</t>
  </si>
  <si>
    <t>ΔΗΜΗΤΡΑ ΛΟΥΚΙΑ</t>
  </si>
  <si>
    <t>ΠΑΝΑΓΗΣ</t>
  </si>
  <si>
    <t>ΑΗ195867</t>
  </si>
  <si>
    <t>1047,7</t>
  </si>
  <si>
    <t>ΑΡΓΥΡΟΠΟΥΛΟΣ</t>
  </si>
  <si>
    <t>Χ269157</t>
  </si>
  <si>
    <t>815,1</t>
  </si>
  <si>
    <t>1045,1</t>
  </si>
  <si>
    <t>ΚΑΡΑΜΠΕΛΗ</t>
  </si>
  <si>
    <t>ΑΛΕΞΑΝΔΡΑ</t>
  </si>
  <si>
    <t>ΑΒ782333</t>
  </si>
  <si>
    <t>774,4</t>
  </si>
  <si>
    <t>1044,4</t>
  </si>
  <si>
    <t>ΜΠΑΡΚΟΥΚΗΣ</t>
  </si>
  <si>
    <t>ΑΖ670811</t>
  </si>
  <si>
    <t>742,5</t>
  </si>
  <si>
    <t>1042,5</t>
  </si>
  <si>
    <t>ΦΡΕΝΤΖΟΥ</t>
  </si>
  <si>
    <t>ΙΩΑΝΝΑ</t>
  </si>
  <si>
    <t>ΑΑ018158</t>
  </si>
  <si>
    <t>761,2</t>
  </si>
  <si>
    <t>1041,2</t>
  </si>
  <si>
    <t>ΡΑΠΤΗ</t>
  </si>
  <si>
    <t>ΚΩΝΣΤΑΝΤΙΝΑ ΕΙΡΗΝΗ</t>
  </si>
  <si>
    <t>Χ299132</t>
  </si>
  <si>
    <t>771,1</t>
  </si>
  <si>
    <t>1041,1</t>
  </si>
  <si>
    <t>ΠΑΠΑΤΖΕΛΟΣ</t>
  </si>
  <si>
    <t>ΑΑ431159</t>
  </si>
  <si>
    <t>719,4</t>
  </si>
  <si>
    <t>1039,4</t>
  </si>
  <si>
    <t>ΔΕΣΠΟΤΑΚΗ</t>
  </si>
  <si>
    <t>ΑΚ516554</t>
  </si>
  <si>
    <t>739,2</t>
  </si>
  <si>
    <t>1039,2</t>
  </si>
  <si>
    <t>ΜΑΝΙΑΤΗ</t>
  </si>
  <si>
    <t>ΑΗ736096</t>
  </si>
  <si>
    <t>765,6</t>
  </si>
  <si>
    <t>1035,6</t>
  </si>
  <si>
    <t>102-105-103-106-101-104</t>
  </si>
  <si>
    <t>ΛΑΓΟΠΑΤΗ</t>
  </si>
  <si>
    <t>ΘΩΜΑΣ</t>
  </si>
  <si>
    <t>Ρ242635</t>
  </si>
  <si>
    <t>971,3</t>
  </si>
  <si>
    <t>1031,3</t>
  </si>
  <si>
    <t>ΧΡΟΝΗ</t>
  </si>
  <si>
    <t>ΑΝ093215</t>
  </si>
  <si>
    <t>ΜΠΡΙΑΖΑ</t>
  </si>
  <si>
    <t>ΕΛΕΥΘΕΡΙΑ</t>
  </si>
  <si>
    <t>ΑΕ364595</t>
  </si>
  <si>
    <t>729,3</t>
  </si>
  <si>
    <t>1029,3</t>
  </si>
  <si>
    <t>ΧΡΥΣΑΦΗ</t>
  </si>
  <si>
    <t>ΧΡΙΣΤΙΝΑ</t>
  </si>
  <si>
    <t>ΑΛΕΞΑΝΔΡΟΣ</t>
  </si>
  <si>
    <t>ΑΗ849786</t>
  </si>
  <si>
    <t>1028,8</t>
  </si>
  <si>
    <t>ΚΑΛΤΣΟΥΝΗ</t>
  </si>
  <si>
    <t>ΓΕΩΡΓΙΑ</t>
  </si>
  <si>
    <t>ΑΜ785037</t>
  </si>
  <si>
    <t>727,1</t>
  </si>
  <si>
    <t>1027,1</t>
  </si>
  <si>
    <t>ΠΑΓΟΥΝΗ</t>
  </si>
  <si>
    <t>ΝΙΚΟΛΕΤΑ</t>
  </si>
  <si>
    <t>ΑΖ300930</t>
  </si>
  <si>
    <t>ΚΩΣΤΟΠΟΥΛΟΥ</t>
  </si>
  <si>
    <t>ΑΗ206235</t>
  </si>
  <si>
    <t>722,7</t>
  </si>
  <si>
    <t>1022,7</t>
  </si>
  <si>
    <t>ΚΥΡΙΑΖΗ</t>
  </si>
  <si>
    <t>ΝΙΚΟΛΙΤΣΑ</t>
  </si>
  <si>
    <t>ΑΕ222643</t>
  </si>
  <si>
    <t>740,3</t>
  </si>
  <si>
    <t>1010,3</t>
  </si>
  <si>
    <t>ΣΟΙΛΕΜΕΤΖΙΔΟΥ</t>
  </si>
  <si>
    <t>ΑΝΝΑ</t>
  </si>
  <si>
    <t>ΑΙ367310</t>
  </si>
  <si>
    <t>1008,8</t>
  </si>
  <si>
    <t>ΒΟΡΓΙΑ</t>
  </si>
  <si>
    <t>ΑΒ495331</t>
  </si>
  <si>
    <t>ΓΟΥΛΑΣ</t>
  </si>
  <si>
    <t>ΝΙΚΗΤΑΣ</t>
  </si>
  <si>
    <t>ΑΖ744909</t>
  </si>
  <si>
    <t>977,9</t>
  </si>
  <si>
    <t>1007,9</t>
  </si>
  <si>
    <t>ΚΑΛΟΓΙΑΝΝΗ</t>
  </si>
  <si>
    <t>ΑΝΤΩΝΙΑ</t>
  </si>
  <si>
    <t>Ρ857762</t>
  </si>
  <si>
    <t>735,9</t>
  </si>
  <si>
    <t>1005,9</t>
  </si>
  <si>
    <t>ΤΖΕΝΕΡΑΛΗ</t>
  </si>
  <si>
    <t>ΜΑΡΙΝΑ</t>
  </si>
  <si>
    <t>ΚΩΣΤΑΝΤΙΝΟΣ</t>
  </si>
  <si>
    <t>ΑΒ082128</t>
  </si>
  <si>
    <t>ΜΑΝΤΖΩΝΗ</t>
  </si>
  <si>
    <t>ΑΙ285260</t>
  </si>
  <si>
    <t>932,8</t>
  </si>
  <si>
    <t>1002,8</t>
  </si>
  <si>
    <t>ΚΕΚΕΛΙΔΗΣ</t>
  </si>
  <si>
    <t>Τ219482</t>
  </si>
  <si>
    <t>ΖΥΜΑΡΑ</t>
  </si>
  <si>
    <t>ΑΙΚΑΤΕΡΙΝΗ</t>
  </si>
  <si>
    <t>ΑΕ814076</t>
  </si>
  <si>
    <t>749,1</t>
  </si>
  <si>
    <t>999,1</t>
  </si>
  <si>
    <t>ΔΙΠΛΑΡΗ</t>
  </si>
  <si>
    <t>ΑΕ996499</t>
  </si>
  <si>
    <t>964,7</t>
  </si>
  <si>
    <t>994,7</t>
  </si>
  <si>
    <t>ΝΙΚΟΛΟΠΟΥΛΟΥ</t>
  </si>
  <si>
    <t>Χ838615</t>
  </si>
  <si>
    <t>763,4</t>
  </si>
  <si>
    <t>993,4</t>
  </si>
  <si>
    <t>ΣΠΑΝΟΥΔΗ</t>
  </si>
  <si>
    <t>ΣΤΑΥΡΟΣ</t>
  </si>
  <si>
    <t>ΑΝ076003</t>
  </si>
  <si>
    <t>760,1</t>
  </si>
  <si>
    <t>990,1</t>
  </si>
  <si>
    <t>ΑΛΙΧΑΝΙΔΟΥ</t>
  </si>
  <si>
    <t>ΕΛΕΝΑ</t>
  </si>
  <si>
    <t>ΜΑΡΚΟΣ</t>
  </si>
  <si>
    <t>ΑΗ098887</t>
  </si>
  <si>
    <t>889,9</t>
  </si>
  <si>
    <t>989,9</t>
  </si>
  <si>
    <t>ΚΑΒΑΛΛΑΡΗ</t>
  </si>
  <si>
    <t>ΑΒ032567</t>
  </si>
  <si>
    <t>989,4</t>
  </si>
  <si>
    <t>ΒΟΡΓΙΑΤΖΙΔΗΣ</t>
  </si>
  <si>
    <t>ΑΒ888880</t>
  </si>
  <si>
    <t>927,3</t>
  </si>
  <si>
    <t>987,3</t>
  </si>
  <si>
    <t>ΓΑΥΡΟΣ</t>
  </si>
  <si>
    <t>ΟΔΥΣΣΕΑΣ</t>
  </si>
  <si>
    <t>ΑΙ353541</t>
  </si>
  <si>
    <t>686,4</t>
  </si>
  <si>
    <t>986,4</t>
  </si>
  <si>
    <t>ΑΝΤΩΝΙΑΔΟΥ</t>
  </si>
  <si>
    <t>ΣΟΦΙΑ</t>
  </si>
  <si>
    <t>ΕΥΑΓΓΕΛΟΣ</t>
  </si>
  <si>
    <t>ΑΚ856973</t>
  </si>
  <si>
    <t>986,2</t>
  </si>
  <si>
    <t>ΣΚΑΡΜΕΑΣ</t>
  </si>
  <si>
    <t>Φ044508</t>
  </si>
  <si>
    <t>716,1</t>
  </si>
  <si>
    <t>986,1</t>
  </si>
  <si>
    <t>ΠΑΠΑΔΗΜΗΤΡΙΟΥ</t>
  </si>
  <si>
    <t>Τ151672</t>
  </si>
  <si>
    <t>713,9</t>
  </si>
  <si>
    <t>983,9</t>
  </si>
  <si>
    <t>ΣΑΚΚΑΣ</t>
  </si>
  <si>
    <t>ΑΜ741371</t>
  </si>
  <si>
    <t>ΣΑΛΑΓΙΑΝΝΗΣ</t>
  </si>
  <si>
    <t>762,3</t>
  </si>
  <si>
    <t>982,3</t>
  </si>
  <si>
    <t>ΜΑΛΑΓΚΟΝΙΑΡΗ</t>
  </si>
  <si>
    <t>ΕΥΓΕΝΙΑ</t>
  </si>
  <si>
    <t>ΑΖ213580</t>
  </si>
  <si>
    <t>711,7</t>
  </si>
  <si>
    <t>981,7</t>
  </si>
  <si>
    <t>ΜΙΧΑΛΟΠΟΥΛΟΥ</t>
  </si>
  <si>
    <t>Χ926026</t>
  </si>
  <si>
    <t>730,4</t>
  </si>
  <si>
    <t>980,4</t>
  </si>
  <si>
    <t>ΜΑΤΖΙΑΡΗ</t>
  </si>
  <si>
    <t>ΑΖ847901</t>
  </si>
  <si>
    <t>860,2</t>
  </si>
  <si>
    <t>980,2</t>
  </si>
  <si>
    <t>ΦΕΤΣΗ</t>
  </si>
  <si>
    <t>ΕΥΑΓΓΕΛΙΑ</t>
  </si>
  <si>
    <t>ΓΕΡΑΣΙΜΟΣ</t>
  </si>
  <si>
    <t>Σ540834</t>
  </si>
  <si>
    <t>979,1</t>
  </si>
  <si>
    <t>ΠΑΠΑΚΩΝΣΤΑΝΤΙΝΟΥ</t>
  </si>
  <si>
    <t>ΕΛΙΣΑΒΕΤ</t>
  </si>
  <si>
    <t>ΜΕΡΚΟΥΡΙΟΣ</t>
  </si>
  <si>
    <t>ΑΚ995246</t>
  </si>
  <si>
    <t>918,5</t>
  </si>
  <si>
    <t>978,5</t>
  </si>
  <si>
    <t>ΑΣΛΑΝΟΓΛΟΥ</t>
  </si>
  <si>
    <t>ΚΑΙΣΑΡΙΑΝΗ</t>
  </si>
  <si>
    <t>ΠΑΥΛΟΣ</t>
  </si>
  <si>
    <t>ΑΖ377907</t>
  </si>
  <si>
    <t>977,1</t>
  </si>
  <si>
    <t>ΣΑΛΕΒΟΥΡΑΚΗ</t>
  </si>
  <si>
    <t>ΑΚ480048</t>
  </si>
  <si>
    <t>743,6</t>
  </si>
  <si>
    <t>973,6</t>
  </si>
  <si>
    <t>ΠΑΦΛΙΑ</t>
  </si>
  <si>
    <t>ΝΑΠΟΛΕΩΝ</t>
  </si>
  <si>
    <t>ΑΒ431232</t>
  </si>
  <si>
    <t>903,1</t>
  </si>
  <si>
    <t>973,1</t>
  </si>
  <si>
    <t>ΑΡΑΠΑΚΟΣ</t>
  </si>
  <si>
    <t>ΑΒ511356</t>
  </si>
  <si>
    <t>702,9</t>
  </si>
  <si>
    <t>972,9</t>
  </si>
  <si>
    <t>ΑΛΜΠΑΝΟΥΔΗ</t>
  </si>
  <si>
    <t>ΑΘΗΝΑ</t>
  </si>
  <si>
    <t>ΑΝΔΡΕΑΣ</t>
  </si>
  <si>
    <t>ΑΑ120035</t>
  </si>
  <si>
    <t>697,4</t>
  </si>
  <si>
    <t>967,4</t>
  </si>
  <si>
    <t>ΜΑΡΑΘΑΚΗ</t>
  </si>
  <si>
    <t>ΦΩΤΙΟΣ</t>
  </si>
  <si>
    <t>ΑΖ975383</t>
  </si>
  <si>
    <t>965,9</t>
  </si>
  <si>
    <t>ΠΑΝΤΣΙΟΣ</t>
  </si>
  <si>
    <t>ΑΣΤΕΡΙΟΣ</t>
  </si>
  <si>
    <t>ΠΑΣΧΑΛΗΣ</t>
  </si>
  <si>
    <t>Χ754863</t>
  </si>
  <si>
    <t>963,9</t>
  </si>
  <si>
    <t>ΤΣΟΥΚΑΛΑ</t>
  </si>
  <si>
    <t>ΑΘΑΝΑΣΙΑ</t>
  </si>
  <si>
    <t>Ρ293764</t>
  </si>
  <si>
    <t>930,6</t>
  </si>
  <si>
    <t>960,6</t>
  </si>
  <si>
    <t>ΛΑΜΠΡΑΚΗΣ</t>
  </si>
  <si>
    <t>ΧΑΡΑΛΑΜΠΟΣ</t>
  </si>
  <si>
    <t>ΗΡΑΚΛΗΣ</t>
  </si>
  <si>
    <t>ΑΗ460896</t>
  </si>
  <si>
    <t>708,4</t>
  </si>
  <si>
    <t>958,4</t>
  </si>
  <si>
    <t>ΑΛΕΞΕΑ</t>
  </si>
  <si>
    <t>ΑΖ636093</t>
  </si>
  <si>
    <t>957,1</t>
  </si>
  <si>
    <t>ΑΖ744908</t>
  </si>
  <si>
    <t>926,2</t>
  </si>
  <si>
    <t>956,2</t>
  </si>
  <si>
    <t>ΚΑΤΕΛΛΑ-ΚΑΖΑΜΙΑ</t>
  </si>
  <si>
    <t>Σ338370</t>
  </si>
  <si>
    <t>885,5</t>
  </si>
  <si>
    <t>955,5</t>
  </si>
  <si>
    <t>ΜΑΚΡΗ</t>
  </si>
  <si>
    <t>ΑΖ505975</t>
  </si>
  <si>
    <t>685,3</t>
  </si>
  <si>
    <t>955,3</t>
  </si>
  <si>
    <t>ΒΑΣΙΛΟΥΔΗ</t>
  </si>
  <si>
    <t>ΑΜ418336</t>
  </si>
  <si>
    <t>630,3</t>
  </si>
  <si>
    <t>950,3</t>
  </si>
  <si>
    <t>ΜΑΡΚΟΠΟΥΛΟΥ</t>
  </si>
  <si>
    <t>ΦΑΝΗ</t>
  </si>
  <si>
    <t>Χ488714</t>
  </si>
  <si>
    <t>ΔΗΜΑΚΑΡΑΚΟΣ</t>
  </si>
  <si>
    <t>ΔΙΚΑΙΟΣ</t>
  </si>
  <si>
    <t>Π385689</t>
  </si>
  <si>
    <t>718,3</t>
  </si>
  <si>
    <t>948,3</t>
  </si>
  <si>
    <t>ΒΛΑΧΟΘΑΝΑΣΗ</t>
  </si>
  <si>
    <t>ΑΛΙΚΗ</t>
  </si>
  <si>
    <t>ΕΥΣΤΑΘΙΟΣ</t>
  </si>
  <si>
    <t>ΑΒ620341</t>
  </si>
  <si>
    <t>644,6</t>
  </si>
  <si>
    <t>944,6</t>
  </si>
  <si>
    <t>ΠΟΛΥΖΩΗΣ</t>
  </si>
  <si>
    <t>Χ692647</t>
  </si>
  <si>
    <t>674,3</t>
  </si>
  <si>
    <t>944,3</t>
  </si>
  <si>
    <t>ΜΠΑΤΑΒΑΝΗ</t>
  </si>
  <si>
    <t>ΑΓΑΠΗ</t>
  </si>
  <si>
    <t>ΣΩΤΗΡΙΟΣ</t>
  </si>
  <si>
    <t>ΑΖ265209</t>
  </si>
  <si>
    <t>873,4</t>
  </si>
  <si>
    <t>943,4</t>
  </si>
  <si>
    <t>ΓΕΛΑΣΙΟΥ</t>
  </si>
  <si>
    <t>ΙΦΙΓΕΝΕΙΑ-ΒΑΣΙΛΕΙΑ</t>
  </si>
  <si>
    <t>ΑΑ315189</t>
  </si>
  <si>
    <t>ΗΛΙΟΠΟΥΛΟΥ</t>
  </si>
  <si>
    <t>ΖΑΦΕΙΡΙΑ</t>
  </si>
  <si>
    <t>Χ033614</t>
  </si>
  <si>
    <t>641,3</t>
  </si>
  <si>
    <t>941,3</t>
  </si>
  <si>
    <t>ΝΟΣΗ</t>
  </si>
  <si>
    <t>ΑΕ022661</t>
  </si>
  <si>
    <t>871,2</t>
  </si>
  <si>
    <t>941,2</t>
  </si>
  <si>
    <t>ΒΑΙΟΥΛΗΣ</t>
  </si>
  <si>
    <t>Φ474513</t>
  </si>
  <si>
    <t>ΠΑΠΑΖΟΓΛΟΥ</t>
  </si>
  <si>
    <t>Χ831093</t>
  </si>
  <si>
    <t>707,3</t>
  </si>
  <si>
    <t>937,3</t>
  </si>
  <si>
    <t>ΓΙΩΤΟΠΟΥΛΟΥ</t>
  </si>
  <si>
    <t>ΑΕ513379</t>
  </si>
  <si>
    <t>665,5</t>
  </si>
  <si>
    <t>935,5</t>
  </si>
  <si>
    <t>ΝΑΣΙΩΚΑ</t>
  </si>
  <si>
    <t>Χ375394</t>
  </si>
  <si>
    <t>768,9</t>
  </si>
  <si>
    <t>928,9</t>
  </si>
  <si>
    <t>ΤΑΜΠΟΥΚΑΣ</t>
  </si>
  <si>
    <t>ΑΔΑΜΟΣ</t>
  </si>
  <si>
    <t>Π981422</t>
  </si>
  <si>
    <t>ΕΜΜΑΝΟΥΗΛΙΔΟΥ</t>
  </si>
  <si>
    <t>ΓΕΝΟΒΕΦΑ</t>
  </si>
  <si>
    <t>ΑΙ722825</t>
  </si>
  <si>
    <t>924,6</t>
  </si>
  <si>
    <t>ΔΗΜΗΤΡΟΠΟΥΛΟΥ</t>
  </si>
  <si>
    <t>ΑΔΑΜΑΝΤΙΑ</t>
  </si>
  <si>
    <t>ΑΑ358958</t>
  </si>
  <si>
    <t>694,1</t>
  </si>
  <si>
    <t>924,1</t>
  </si>
  <si>
    <t>ΚΟΥΒΕΛΙΩΤΗΣ</t>
  </si>
  <si>
    <t>ΑΒ083355</t>
  </si>
  <si>
    <t>ΠΟΜΑΚΗ-ΠΟΜΑΚΙΔΟΥ</t>
  </si>
  <si>
    <t>ΑΗ616563</t>
  </si>
  <si>
    <t>923,4</t>
  </si>
  <si>
    <t>ΤΣΙΟΛΑΚΗ</t>
  </si>
  <si>
    <t>ΑΙ489024</t>
  </si>
  <si>
    <t>750,2</t>
  </si>
  <si>
    <t>920,2</t>
  </si>
  <si>
    <t>ΑΤΣΑΡΟΥ</t>
  </si>
  <si>
    <t>ΚΩΝΣΤΑΝΤΙΝΑ</t>
  </si>
  <si>
    <t>ΑΚ772847</t>
  </si>
  <si>
    <t>668,8</t>
  </si>
  <si>
    <t>918,8</t>
  </si>
  <si>
    <t>ΑΤΣΙΚΠΑΣΗ</t>
  </si>
  <si>
    <t>ΑΡΙΣΤΟΘΕΑ</t>
  </si>
  <si>
    <t>ΣΠΥΡΟΣ</t>
  </si>
  <si>
    <t>ΑΕ932194</t>
  </si>
  <si>
    <t>696,3</t>
  </si>
  <si>
    <t>916,3</t>
  </si>
  <si>
    <t>ΨΗΡΟΓΙΑΝΝΗ</t>
  </si>
  <si>
    <t>ΑΙ615028</t>
  </si>
  <si>
    <t>643,5</t>
  </si>
  <si>
    <t>913,5</t>
  </si>
  <si>
    <t>ΚΑΝΕΛΛΟΠΟΥΛΟΥ</t>
  </si>
  <si>
    <t>Χ302360</t>
  </si>
  <si>
    <t>812,9</t>
  </si>
  <si>
    <t>912,9</t>
  </si>
  <si>
    <t>ΚΟΚΟΣΑΛΗΣ</t>
  </si>
  <si>
    <t>ΑΗ958867</t>
  </si>
  <si>
    <t>678,7</t>
  </si>
  <si>
    <t>908,7</t>
  </si>
  <si>
    <t>ΘΑΝΟΥ</t>
  </si>
  <si>
    <t>ΑΜ025493</t>
  </si>
  <si>
    <t>806,3</t>
  </si>
  <si>
    <t>906,3</t>
  </si>
  <si>
    <t>ΑΡΓΥΡΙΟΥ</t>
  </si>
  <si>
    <t>ΑΜ637830</t>
  </si>
  <si>
    <t>655,6</t>
  </si>
  <si>
    <t>905,6</t>
  </si>
  <si>
    <t>ΜΑΚΡΥΠΟΔΗ</t>
  </si>
  <si>
    <t>ΜΑΡΓΑΡΙΤΑ</t>
  </si>
  <si>
    <t>Τ454825</t>
  </si>
  <si>
    <t>874,5</t>
  </si>
  <si>
    <t>904,5</t>
  </si>
  <si>
    <t>ΚΑΛΟΣΤΥΠΗΣ</t>
  </si>
  <si>
    <t>Σ887177</t>
  </si>
  <si>
    <t>632,5</t>
  </si>
  <si>
    <t>902,5</t>
  </si>
  <si>
    <t>ΖΙΧΝΑΛΗ</t>
  </si>
  <si>
    <t>ΑΒ730122</t>
  </si>
  <si>
    <t>628,1</t>
  </si>
  <si>
    <t>898,1</t>
  </si>
  <si>
    <t>ΧΑΛΙΟΥΛΙΑ</t>
  </si>
  <si>
    <t>ΣΤΑΜΑΤΙΟΣ</t>
  </si>
  <si>
    <t>Σ397771</t>
  </si>
  <si>
    <t>897,1</t>
  </si>
  <si>
    <t>ΚΟΥΡΗ</t>
  </si>
  <si>
    <t>ΔΙΑΜΑΝΤΩ</t>
  </si>
  <si>
    <t>ΑΗ516854</t>
  </si>
  <si>
    <t>826,1</t>
  </si>
  <si>
    <t>896,1</t>
  </si>
  <si>
    <t>ΑΡΤΟΠΟΥΛΟΥ</t>
  </si>
  <si>
    <t>ΤΡΥΦΩΝΑΣ</t>
  </si>
  <si>
    <t>ΑΜ756992</t>
  </si>
  <si>
    <t>ΜΠΑΚΑΛΗ</t>
  </si>
  <si>
    <t>Χ947857</t>
  </si>
  <si>
    <t>ΑΙ061852</t>
  </si>
  <si>
    <t>787,6</t>
  </si>
  <si>
    <t>887,6</t>
  </si>
  <si>
    <t>ΚΟΤΖΑΜΑΝΙΔΟΥ</t>
  </si>
  <si>
    <t>ΛΑΖΑΡΟΣ</t>
  </si>
  <si>
    <t>ΑΒ361079</t>
  </si>
  <si>
    <t>886,2</t>
  </si>
  <si>
    <t>ΑΝΑΣΤΑΣΙΟΥ</t>
  </si>
  <si>
    <t>ΑΗ741321</t>
  </si>
  <si>
    <t>ΜΑΣΤΟΡΑΚΗ</t>
  </si>
  <si>
    <t>ΑΒ226116</t>
  </si>
  <si>
    <t>745,8</t>
  </si>
  <si>
    <t>885,8</t>
  </si>
  <si>
    <t>ΑΝΤΑΡΑΣ</t>
  </si>
  <si>
    <t>ΑΡΙΣΤΕΙΔΗΣ</t>
  </si>
  <si>
    <t>ΑΗ271908</t>
  </si>
  <si>
    <t>614,9</t>
  </si>
  <si>
    <t>884,9</t>
  </si>
  <si>
    <t>ΠΕΤΡΟΠΟΥΛΟΥ</t>
  </si>
  <si>
    <t>ΛΑΜΠΡΙΝΗ</t>
  </si>
  <si>
    <t>ΑΜ176716</t>
  </si>
  <si>
    <t>882,9</t>
  </si>
  <si>
    <t>ΚΟΝΤΟΜΗΤΡΟΥ</t>
  </si>
  <si>
    <t>ΕΥΘΑΛΙΑ</t>
  </si>
  <si>
    <t>Τ411678</t>
  </si>
  <si>
    <t>852,5</t>
  </si>
  <si>
    <t>882,5</t>
  </si>
  <si>
    <t>ΠΑΠΑΘΑΝΑΣΙΟΥ</t>
  </si>
  <si>
    <t>ΑΖ166939</t>
  </si>
  <si>
    <t>ΠΛΑΓΚΑ</t>
  </si>
  <si>
    <t>ΒΙΚΤΩΡΙΑ</t>
  </si>
  <si>
    <t>ΑΖ220444</t>
  </si>
  <si>
    <t>876,3</t>
  </si>
  <si>
    <t>ΤΣΑΤΣΙΟΥ</t>
  </si>
  <si>
    <t>Χ460535</t>
  </si>
  <si>
    <t>844,8</t>
  </si>
  <si>
    <t>874,8</t>
  </si>
  <si>
    <t>ΠΑΝΟΤΑΚΟΣ</t>
  </si>
  <si>
    <t>ΓΡΗΓΟΡΙΟΣ</t>
  </si>
  <si>
    <t>874,4</t>
  </si>
  <si>
    <t>ΦΡΕΣΚΟΣ</t>
  </si>
  <si>
    <t>ΗΛΙΑΣ</t>
  </si>
  <si>
    <t>ΑΖ959695</t>
  </si>
  <si>
    <t>ΠΑΠΑΔΟΠΟΥΛΟΥ</t>
  </si>
  <si>
    <t>ΠΗΝΕΛΟΠΗ</t>
  </si>
  <si>
    <t>ΘΕΟΔΩΡΟΣ</t>
  </si>
  <si>
    <t>ΑΖ805786</t>
  </si>
  <si>
    <t>838,2</t>
  </si>
  <si>
    <t>868,2</t>
  </si>
  <si>
    <t>ΣΑΛΑΒΑΣΙΔΟΥ</t>
  </si>
  <si>
    <t>ΑΕ874418</t>
  </si>
  <si>
    <t>767,8</t>
  </si>
  <si>
    <t>867,8</t>
  </si>
  <si>
    <t>ΤΖΙΝΑΣ</t>
  </si>
  <si>
    <t>ΑΜ751388</t>
  </si>
  <si>
    <t>635,8</t>
  </si>
  <si>
    <t>865,8</t>
  </si>
  <si>
    <t>ΠΑΠΑΜΙΧΑΗΛ</t>
  </si>
  <si>
    <t>ΣΤΑΜΑΤΙΚΗ</t>
  </si>
  <si>
    <t>ΑΒ022725</t>
  </si>
  <si>
    <t>764,5</t>
  </si>
  <si>
    <t>864,5</t>
  </si>
  <si>
    <t>ΣΩΤΗΡΙΑΔΟΥ</t>
  </si>
  <si>
    <t>ΘΩΜΑΗ</t>
  </si>
  <si>
    <t>ΑΖ656336</t>
  </si>
  <si>
    <t>793,1</t>
  </si>
  <si>
    <t>863,1</t>
  </si>
  <si>
    <t>ΜΠΑΛΑΣΙ</t>
  </si>
  <si>
    <t>ΖΟΥΖΑΝΝΑ</t>
  </si>
  <si>
    <t>ΙΣΤΒΑΝ</t>
  </si>
  <si>
    <t>ΑΚ326651</t>
  </si>
  <si>
    <t>862,5</t>
  </si>
  <si>
    <t>ΜΑΙΝΟΥ</t>
  </si>
  <si>
    <t>ΠΑΝΤΕΛΗΣ</t>
  </si>
  <si>
    <t>Π256925</t>
  </si>
  <si>
    <t>ΜΠΑΡΤΖΟΠΟΥΛΟΥ</t>
  </si>
  <si>
    <t>ΕΛΕΥΘΕΡΙ</t>
  </si>
  <si>
    <t>ΠΑΡΣΕΝΙΔΗ</t>
  </si>
  <si>
    <t>ΧΑΡΑ</t>
  </si>
  <si>
    <t>ΑΖ529498</t>
  </si>
  <si>
    <t>790,9</t>
  </si>
  <si>
    <t>860,9</t>
  </si>
  <si>
    <t>ΣΩΤΗΡΟΠΟΥΛΟΣ</t>
  </si>
  <si>
    <t>ΑΑ317235</t>
  </si>
  <si>
    <t>688,6</t>
  </si>
  <si>
    <t>858,6</t>
  </si>
  <si>
    <t>ΣΚΟΥΡΟΣ</t>
  </si>
  <si>
    <t>ΑΗ483576</t>
  </si>
  <si>
    <t>587,4</t>
  </si>
  <si>
    <t>857,4</t>
  </si>
  <si>
    <t>ΚΑΡΑΙΣΚΟΥ</t>
  </si>
  <si>
    <t>ΟΥΡΑΝΙΑ</t>
  </si>
  <si>
    <t>Ρ241637</t>
  </si>
  <si>
    <t>827,2</t>
  </si>
  <si>
    <t>857,2</t>
  </si>
  <si>
    <t>ΒΑΛΑΡΗ</t>
  </si>
  <si>
    <t>ΒΑΙΑ</t>
  </si>
  <si>
    <t>ΑΕ330887</t>
  </si>
  <si>
    <t>856,1</t>
  </si>
  <si>
    <t>ΤΑΚΑΤΙΝΗ</t>
  </si>
  <si>
    <t>ΕΛΕΝΗ-ΙΩΑΝΝΑ</t>
  </si>
  <si>
    <t>ΑΖ352075</t>
  </si>
  <si>
    <t>853,1</t>
  </si>
  <si>
    <t>ΜΠΙΚΑ</t>
  </si>
  <si>
    <t>ΑΜ677816</t>
  </si>
  <si>
    <t>619,3</t>
  </si>
  <si>
    <t>849,3</t>
  </si>
  <si>
    <t>ΤΣΑΚΛΙΔΟΥ</t>
  </si>
  <si>
    <t>Χ817870</t>
  </si>
  <si>
    <t>848,8</t>
  </si>
  <si>
    <t>ΒΑΣΙΛΕΙΑΔΟΥ</t>
  </si>
  <si>
    <t>ΕΥΣΤΡΑΤΙΟΣ</t>
  </si>
  <si>
    <t>AN008649</t>
  </si>
  <si>
    <t>818,4</t>
  </si>
  <si>
    <t>848,4</t>
  </si>
  <si>
    <t>ΣΤΡΑΤΗΓΑΚΟΥ</t>
  </si>
  <si>
    <t>ΖΗΝΟΒΙΑ</t>
  </si>
  <si>
    <t>Σ123162</t>
  </si>
  <si>
    <t>775,5</t>
  </si>
  <si>
    <t>845,5</t>
  </si>
  <si>
    <t>ΓΙΑΧΟΥ</t>
  </si>
  <si>
    <t>ΚΩΝΣΤΑΝΤΙΝΑ-ΡΟΥΜΠΙΝΗ</t>
  </si>
  <si>
    <t>Φ049449</t>
  </si>
  <si>
    <t>840,3</t>
  </si>
  <si>
    <t>ΚΩΝΣΤΑΣ</t>
  </si>
  <si>
    <t>Σ266908</t>
  </si>
  <si>
    <t>ΒΛΑΧΟΣ</t>
  </si>
  <si>
    <t>ΒΡΑΣΙΔΑΣ</t>
  </si>
  <si>
    <t>Ρ383280</t>
  </si>
  <si>
    <t>809,6</t>
  </si>
  <si>
    <t>839,6</t>
  </si>
  <si>
    <t>ΝΤΕΛΗΣ</t>
  </si>
  <si>
    <t>ΑΖ221604</t>
  </si>
  <si>
    <t>ΜΟΥΣΤΑΚΛΗ</t>
  </si>
  <si>
    <t>ΧΡΥΣΟΒΑΛΑΝΤΟΥ ΕΙΡΗΝΗ</t>
  </si>
  <si>
    <t>ΑΙ485733</t>
  </si>
  <si>
    <t>837,4</t>
  </si>
  <si>
    <t>ΤΣΑΚΝΑ</t>
  </si>
  <si>
    <t>ΝΙΚΟΛΕΤΤΑ</t>
  </si>
  <si>
    <t>ΛΑΜΠΡΟΣ</t>
  </si>
  <si>
    <t>ΑΕ727292</t>
  </si>
  <si>
    <t>836,3</t>
  </si>
  <si>
    <t>ΤΣΙΡΙΓΚΑΣ</t>
  </si>
  <si>
    <t>ΑΗ980765</t>
  </si>
  <si>
    <t>833,4</t>
  </si>
  <si>
    <t>ΤΣΟΜΠΑ</t>
  </si>
  <si>
    <t>ΑΙ080848</t>
  </si>
  <si>
    <t>831,2</t>
  </si>
  <si>
    <t>ΜΠΑΝΤΩΛΑ</t>
  </si>
  <si>
    <t>ΣΤΕΦΑΝΟΣ</t>
  </si>
  <si>
    <t>ΑΖ777312</t>
  </si>
  <si>
    <t>ΣΤΑΥΡΙΝΟΥ</t>
  </si>
  <si>
    <t>ΦΙΛΙΠΠΟΣ</t>
  </si>
  <si>
    <t>ΑΚ238522</t>
  </si>
  <si>
    <t>828,8</t>
  </si>
  <si>
    <t>ΠΑΝΑΓΙΩΤΟΥ</t>
  </si>
  <si>
    <t>Τ105634</t>
  </si>
  <si>
    <t>756,8</t>
  </si>
  <si>
    <t>826,8</t>
  </si>
  <si>
    <t>ΑΖ321274</t>
  </si>
  <si>
    <t>755,7</t>
  </si>
  <si>
    <t>825,7</t>
  </si>
  <si>
    <t>ΤΑΣΟΛΑΜΠΡΟΥ</t>
  </si>
  <si>
    <t>ΑΕ250146</t>
  </si>
  <si>
    <t>824,4</t>
  </si>
  <si>
    <t>ΜΑΡΑΤΟΥ</t>
  </si>
  <si>
    <t>ΑΗ703276</t>
  </si>
  <si>
    <t>723,8</t>
  </si>
  <si>
    <t>823,8</t>
  </si>
  <si>
    <t>ΣΑΒΒΑ</t>
  </si>
  <si>
    <t>ΑΖ222451</t>
  </si>
  <si>
    <t>822,5</t>
  </si>
  <si>
    <t>ΣΤΕΦΑΝΟΠΟΥΛΟΣ</t>
  </si>
  <si>
    <t>ΑΖ709486</t>
  </si>
  <si>
    <t>818,8</t>
  </si>
  <si>
    <t>ΒΟΟΥΤΣΟΚ</t>
  </si>
  <si>
    <t>ΝΙΚΟΛΙΝΑ</t>
  </si>
  <si>
    <t>ΖΝΤΕΝΙΕΚ</t>
  </si>
  <si>
    <t>Ρ759610</t>
  </si>
  <si>
    <t>ΤΣΕΚΕΡΗ</t>
  </si>
  <si>
    <t xml:space="preserve"> ΖΩΗ</t>
  </si>
  <si>
    <t>ΑΕ058837</t>
  </si>
  <si>
    <t>ΤΣΙΟΥΜΑ</t>
  </si>
  <si>
    <t>ΑΜ984072</t>
  </si>
  <si>
    <t>816,1</t>
  </si>
  <si>
    <t>ΤΙΜΙΑΝΗ</t>
  </si>
  <si>
    <t>ΑΒ433458</t>
  </si>
  <si>
    <t>779,9</t>
  </si>
  <si>
    <t>809,9</t>
  </si>
  <si>
    <t>ΒΕΛΑΩΡΑ</t>
  </si>
  <si>
    <t>ΑΡΤΕΜΗΣΙΑ</t>
  </si>
  <si>
    <t xml:space="preserve">ΚΩΝΣΤΑΝΤΊΝΟΣ </t>
  </si>
  <si>
    <t>ΑΜ133826</t>
  </si>
  <si>
    <t>807,3</t>
  </si>
  <si>
    <t>ΧΟΥΙΛΙΔΟΥ</t>
  </si>
  <si>
    <t>ΟΛΓΑ</t>
  </si>
  <si>
    <t>ΑΗ793538</t>
  </si>
  <si>
    <t>776,6</t>
  </si>
  <si>
    <t>806,6</t>
  </si>
  <si>
    <t>ΑΠΟΣΤΟΛΟΥ</t>
  </si>
  <si>
    <t>ΑΕ494407</t>
  </si>
  <si>
    <t>804,4</t>
  </si>
  <si>
    <t>ΔΙΔΑΣΚΑΛΟΥ</t>
  </si>
  <si>
    <t>ΑΠΟΛΛΩΝ</t>
  </si>
  <si>
    <t>ΑΙ232045</t>
  </si>
  <si>
    <t>772,2</t>
  </si>
  <si>
    <t>802,2</t>
  </si>
  <si>
    <t>ΒΙΣΒΙΚΗΣ</t>
  </si>
  <si>
    <t>ΑΕ531254</t>
  </si>
  <si>
    <t>800,4</t>
  </si>
  <si>
    <t>ΒΕΡΡΑ</t>
  </si>
  <si>
    <t>ΣΤΑΜΑΤΙΑ</t>
  </si>
  <si>
    <t>Χ304129</t>
  </si>
  <si>
    <t>766,7</t>
  </si>
  <si>
    <t>796,7</t>
  </si>
  <si>
    <t>ΜΑΤΣΙΟΥΛΑ</t>
  </si>
  <si>
    <t>ΙΩΑΝΝΗ</t>
  </si>
  <si>
    <t>ΑΕ728506</t>
  </si>
  <si>
    <t>ΒΙΚΑΣ</t>
  </si>
  <si>
    <t>ΕΥΘΥΜΙΟΣ</t>
  </si>
  <si>
    <t>ΑΜ835488</t>
  </si>
  <si>
    <t>793,6</t>
  </si>
  <si>
    <t>ΤΣΕΛΙΔΟΥ</t>
  </si>
  <si>
    <t>ΑΙ879406</t>
  </si>
  <si>
    <t>790,1</t>
  </si>
  <si>
    <t>ΡΑΠΤΟΠΟΥΛΟΣ</t>
  </si>
  <si>
    <t>ΑΙ362695</t>
  </si>
  <si>
    <t>ΖΟΥΜΠΡΗΣ</t>
  </si>
  <si>
    <t>ΑΑ425577</t>
  </si>
  <si>
    <t>ΜΑΝΤΗΣ</t>
  </si>
  <si>
    <t>ΑΑ978970</t>
  </si>
  <si>
    <t>787,9</t>
  </si>
  <si>
    <t>ΜΥΡΩΝΑΚΗ</t>
  </si>
  <si>
    <t>ΑΜΑΛΙΑ</t>
  </si>
  <si>
    <t>Χ858218</t>
  </si>
  <si>
    <t>786,8</t>
  </si>
  <si>
    <t>ΚΑΤΟΥΔΗ</t>
  </si>
  <si>
    <t>Χ408659</t>
  </si>
  <si>
    <t>786,1</t>
  </si>
  <si>
    <t>ΓΙΑΝΝΑΡΗ</t>
  </si>
  <si>
    <t>ΣΤΑΥΡΙΑΝΗ</t>
  </si>
  <si>
    <t>ΑΑ023940</t>
  </si>
  <si>
    <t>785,8</t>
  </si>
  <si>
    <t>Μπάκα</t>
  </si>
  <si>
    <t>Καλλιόπη</t>
  </si>
  <si>
    <t>Αριστοτέλης</t>
  </si>
  <si>
    <t>ΑΖ210334</t>
  </si>
  <si>
    <t>724,9</t>
  </si>
  <si>
    <t>784,9</t>
  </si>
  <si>
    <t>ΤΣΑΜΠΑΡΔΟΥΚΑ</t>
  </si>
  <si>
    <t>ΕΥΦΡΟΣΥΝΗ-ΞΕΝΙΑ</t>
  </si>
  <si>
    <t>Χ313266</t>
  </si>
  <si>
    <t>784,6</t>
  </si>
  <si>
    <t>ΜΠΕΡΤΟΛΗΣ</t>
  </si>
  <si>
    <t>ΑΜ511894</t>
  </si>
  <si>
    <t>657,8</t>
  </si>
  <si>
    <t>777,8</t>
  </si>
  <si>
    <t>ΚΑΛΑΦΑΤΗ</t>
  </si>
  <si>
    <t>ΕΛΕΝΗ-ΜΑΡΙΑ</t>
  </si>
  <si>
    <t>ΑΗ598085</t>
  </si>
  <si>
    <t>717,2</t>
  </si>
  <si>
    <t>777,2</t>
  </si>
  <si>
    <t>ΓΙΑΝΝΙΟΥ</t>
  </si>
  <si>
    <t>Τ812777</t>
  </si>
  <si>
    <t>777,1</t>
  </si>
  <si>
    <t>ΒΛΗΤΣΙΟΥ</t>
  </si>
  <si>
    <t>ΔΕΣΠΟΙΝΑ</t>
  </si>
  <si>
    <t>ΑΙ317748</t>
  </si>
  <si>
    <t>775,8</t>
  </si>
  <si>
    <t>ΔΙΓΚΑ</t>
  </si>
  <si>
    <t>ΜΑΡΙΑ ΙΩΑΝΝΑ</t>
  </si>
  <si>
    <t>Ρ662340</t>
  </si>
  <si>
    <t>675,4</t>
  </si>
  <si>
    <t>775,4</t>
  </si>
  <si>
    <t>ΣΜΥΡΗ</t>
  </si>
  <si>
    <t>ΑΖ055762</t>
  </si>
  <si>
    <t>ΖΑΡΚΑΔΑΣ</t>
  </si>
  <si>
    <t>ΑΖ244949</t>
  </si>
  <si>
    <t>773,6</t>
  </si>
  <si>
    <t>105-104-106</t>
  </si>
  <si>
    <t>ΠΑΠΑΝΔΡΕΑΔΗΣ</t>
  </si>
  <si>
    <t>ΚΥΡΙΑΚΟΣ</t>
  </si>
  <si>
    <t>ΑΚ610172</t>
  </si>
  <si>
    <t>701,8</t>
  </si>
  <si>
    <t>771,8</t>
  </si>
  <si>
    <t>ΓΙΑΝΝΑΚΟΥ</t>
  </si>
  <si>
    <t>Χ176514</t>
  </si>
  <si>
    <t>741,4</t>
  </si>
  <si>
    <t>771,4</t>
  </si>
  <si>
    <t>ΔΑΝΙΗΛ</t>
  </si>
  <si>
    <t>ΑΙ476345</t>
  </si>
  <si>
    <t>769,4</t>
  </si>
  <si>
    <t>ΜΠΟΥΡΑΣ</t>
  </si>
  <si>
    <t>ΑΙ661074</t>
  </si>
  <si>
    <t>698,5</t>
  </si>
  <si>
    <t>768,5</t>
  </si>
  <si>
    <t>ΑΦΟΡΟΖΗ</t>
  </si>
  <si>
    <t>ΞΑΝΘΟΥΛΑ</t>
  </si>
  <si>
    <t>ΑΕ829232</t>
  </si>
  <si>
    <t>ΚΑΦΑΤΑΡΗ</t>
  </si>
  <si>
    <t>ΘΕΚΛΑ</t>
  </si>
  <si>
    <t>695,2</t>
  </si>
  <si>
    <t>765,2</t>
  </si>
  <si>
    <t>ΣΥΝΤΟΥΔΗ</t>
  </si>
  <si>
    <t>ΧΡΥΣΗ</t>
  </si>
  <si>
    <t>ΑΙ740425</t>
  </si>
  <si>
    <t>764,1</t>
  </si>
  <si>
    <t>ΛΙΒΑ</t>
  </si>
  <si>
    <t>ΑΚ355109</t>
  </si>
  <si>
    <t>762,6</t>
  </si>
  <si>
    <t>ΜΕΤΑΞΑ</t>
  </si>
  <si>
    <t>ΑΜΥΓΔΑΛΙΑ</t>
  </si>
  <si>
    <t>ΑΖ089940</t>
  </si>
  <si>
    <t>ΑΓΓΕΛΟΠΟΥΛΟΥ</t>
  </si>
  <si>
    <t>ΕΛΕΣΑ</t>
  </si>
  <si>
    <t>ΑΑ031122</t>
  </si>
  <si>
    <t>691,9</t>
  </si>
  <si>
    <t>761,9</t>
  </si>
  <si>
    <t>ΕΜΕΤΖΙΔΟΥ</t>
  </si>
  <si>
    <t>ΣΑΒΒΑΣ</t>
  </si>
  <si>
    <t>Χ380663</t>
  </si>
  <si>
    <t>690,8</t>
  </si>
  <si>
    <t>760,8</t>
  </si>
  <si>
    <t>ΤΙΤΑΚΗ</t>
  </si>
  <si>
    <t>Τ905209</t>
  </si>
  <si>
    <t>760,4</t>
  </si>
  <si>
    <t>106-104-101-103-102-105</t>
  </si>
  <si>
    <t>ΜΩΡΑΙΤΗΣ</t>
  </si>
  <si>
    <t>ΘΕΟΦΑΝΗΣ</t>
  </si>
  <si>
    <t>Χ908159</t>
  </si>
  <si>
    <t>758,6</t>
  </si>
  <si>
    <t>ΚΑΠΟΥΛΑ</t>
  </si>
  <si>
    <t>ΦΑΝΙΑ</t>
  </si>
  <si>
    <t>Φ355361</t>
  </si>
  <si>
    <t>728,2</t>
  </si>
  <si>
    <t>758,2</t>
  </si>
  <si>
    <t>ΤΑΤΑΡΗΣ</t>
  </si>
  <si>
    <t>ΑΕ638066</t>
  </si>
  <si>
    <t>677,6</t>
  </si>
  <si>
    <t>757,6</t>
  </si>
  <si>
    <t>ΕΥΦΡΟΣΥΝΗ</t>
  </si>
  <si>
    <t>ΑΡΤΕΜΙΟΣ</t>
  </si>
  <si>
    <t>Ρ028163</t>
  </si>
  <si>
    <t>757,1</t>
  </si>
  <si>
    <t>ΠΑΠΑΡΟΥΠΑΣ</t>
  </si>
  <si>
    <t>ΑΚ778565</t>
  </si>
  <si>
    <t>ΠΑΠΑΓΕΩΡΓΙΟΥ</t>
  </si>
  <si>
    <t>ΑΑ444365</t>
  </si>
  <si>
    <t>ΑΙ787322</t>
  </si>
  <si>
    <t>656,7</t>
  </si>
  <si>
    <t>756,7</t>
  </si>
  <si>
    <t>ΟΥΖΟΥΝΟΓΛΟΥ</t>
  </si>
  <si>
    <t>ΠΡΟΔΡΟΜΟΣ</t>
  </si>
  <si>
    <t>ΑΒ987716</t>
  </si>
  <si>
    <t>684,2</t>
  </si>
  <si>
    <t>754,2</t>
  </si>
  <si>
    <t>ΜΑΖΑΡΑΚΗ</t>
  </si>
  <si>
    <t>ΑΕ253517</t>
  </si>
  <si>
    <t>653,4</t>
  </si>
  <si>
    <t>753,4</t>
  </si>
  <si>
    <t>ΑΣΚΗΤΗ</t>
  </si>
  <si>
    <t>ΣΤΑΜΑΤΙΝΑ</t>
  </si>
  <si>
    <t>Χ601889</t>
  </si>
  <si>
    <t>752,9</t>
  </si>
  <si>
    <t>ΜΙΧΑΗΛΙΔΟΥ</t>
  </si>
  <si>
    <t>ΑΝΑΣΤΑΣΙΑ</t>
  </si>
  <si>
    <t>ΤΡΙΑΝΤΑΦΥΛΛΟΣ</t>
  </si>
  <si>
    <t>ΑΖ804259</t>
  </si>
  <si>
    <t>652,3</t>
  </si>
  <si>
    <t>752,3</t>
  </si>
  <si>
    <t>ΔΙΑΜΑΝΤΟΠΟΥΛΟΣ</t>
  </si>
  <si>
    <t>ΑΛΕΞΙΟΣ</t>
  </si>
  <si>
    <t>ΑΕ050258</t>
  </si>
  <si>
    <t>651,2</t>
  </si>
  <si>
    <t>751,2</t>
  </si>
  <si>
    <t>ΓΙΑΝΝΑΚΙΔΗΣ</t>
  </si>
  <si>
    <t>ΑΖ848581</t>
  </si>
  <si>
    <t>679,8</t>
  </si>
  <si>
    <t>749,8</t>
  </si>
  <si>
    <t>ΠΡΑ</t>
  </si>
  <si>
    <t>Τ577252</t>
  </si>
  <si>
    <t>747,2</t>
  </si>
  <si>
    <t>ΔΑΡΑΜΟΥΣΚΑ</t>
  </si>
  <si>
    <t>ΑΛΕΞΙΑ</t>
  </si>
  <si>
    <t>ΝΙΙΚΟΛΑΟΣ</t>
  </si>
  <si>
    <t>ΑΑ315968</t>
  </si>
  <si>
    <t>746,3</t>
  </si>
  <si>
    <t>ΑΖ700227</t>
  </si>
  <si>
    <t>ΜΠΕΛΗΓΙΑΝΝΗ</t>
  </si>
  <si>
    <t>ΑΙ683478</t>
  </si>
  <si>
    <t>743,9</t>
  </si>
  <si>
    <t>ΤΖΙΒΑ</t>
  </si>
  <si>
    <t>ΓΡΗΓΟΡΙΑ</t>
  </si>
  <si>
    <t>ΑΕ719803</t>
  </si>
  <si>
    <t>683,1</t>
  </si>
  <si>
    <t>743,1</t>
  </si>
  <si>
    <t>ΝΑΣΤΟΥ</t>
  </si>
  <si>
    <t>Χ361464</t>
  </si>
  <si>
    <t>741,7</t>
  </si>
  <si>
    <t>ΚΑΡΒΟΥΝΙΔΟΥ</t>
  </si>
  <si>
    <t>ΑΜ861707</t>
  </si>
  <si>
    <t>ΤΖΑΒΑΡΑ</t>
  </si>
  <si>
    <t>Χ830678</t>
  </si>
  <si>
    <t>741,3</t>
  </si>
  <si>
    <t>ΓΚΟΥΜΑΣ</t>
  </si>
  <si>
    <t>ΑΗ978482</t>
  </si>
  <si>
    <t>ΛΥΜΠΕΡΟΠΟΥΛΟΥ</t>
  </si>
  <si>
    <t>ΧΡΥΣΟΥΛΑ</t>
  </si>
  <si>
    <t>ΛΟΥΚΙΑΝΟΣ</t>
  </si>
  <si>
    <t>ΑΚ515375</t>
  </si>
  <si>
    <t>737,7</t>
  </si>
  <si>
    <t>ΧΡΥΣΟΥΛΗ</t>
  </si>
  <si>
    <t>ΑΗ936330</t>
  </si>
  <si>
    <t>737,3</t>
  </si>
  <si>
    <t>ΑΠΟΣΤΟΛΑΚΗ</t>
  </si>
  <si>
    <t>ΖΗΣΗΣ</t>
  </si>
  <si>
    <t>Χ974910</t>
  </si>
  <si>
    <t>ΜΠΑΚΟΥ</t>
  </si>
  <si>
    <t>Χ978056</t>
  </si>
  <si>
    <t>666,6</t>
  </si>
  <si>
    <t>736,6</t>
  </si>
  <si>
    <t>ΤΣΙΩΚΟΥ</t>
  </si>
  <si>
    <t>ΕΙΡΗΝΗ-ΑΡΓΥΡΩ</t>
  </si>
  <si>
    <t>Χ640403</t>
  </si>
  <si>
    <t>735,4</t>
  </si>
  <si>
    <t>ΠΑΝΑΓΟΠΟΥΛΟΥ</t>
  </si>
  <si>
    <t>ΑΖ054022</t>
  </si>
  <si>
    <t>ΜΠΑΡΛΑΟΥΡΑ</t>
  </si>
  <si>
    <t>ΜΑΡΙΑΝΝΑ</t>
  </si>
  <si>
    <t>ΣΠΗΛΙΟΣ</t>
  </si>
  <si>
    <t>Σ286949</t>
  </si>
  <si>
    <t>673,2</t>
  </si>
  <si>
    <t>733,2</t>
  </si>
  <si>
    <t>ΠΑΠΑΣΤΡΑΤΟΥ</t>
  </si>
  <si>
    <t>ΑΜ652087</t>
  </si>
  <si>
    <t>732,9</t>
  </si>
  <si>
    <t>ΝΕΡΑΝΤΖΗ</t>
  </si>
  <si>
    <t>ΑΛΚΙΒΙΑΔΗΣ</t>
  </si>
  <si>
    <t>ΑΗ574187</t>
  </si>
  <si>
    <t>661,1</t>
  </si>
  <si>
    <t>731,1</t>
  </si>
  <si>
    <t>ΣΤΕΡΓΙΟΣ</t>
  </si>
  <si>
    <t>ΑΒ812247</t>
  </si>
  <si>
    <t>700,7</t>
  </si>
  <si>
    <t>730,7</t>
  </si>
  <si>
    <t>ΚΑΣΤΕΛΛΙΑΝΑΚΗΣ</t>
  </si>
  <si>
    <t>ΑΑ434533</t>
  </si>
  <si>
    <t>728,5</t>
  </si>
  <si>
    <t>ΓΑΒΑΘΑ</t>
  </si>
  <si>
    <t>Σ660937</t>
  </si>
  <si>
    <t>646,8</t>
  </si>
  <si>
    <t>726,8</t>
  </si>
  <si>
    <t>ΠΑΝΑΓΙΩΤΑΡΟΠΟΥΛΟΥ</t>
  </si>
  <si>
    <t>ΕΛΕΝΗ ΕΛΕΟΝΩΡΑ</t>
  </si>
  <si>
    <t>ΑΕ713172</t>
  </si>
  <si>
    <t>725,2</t>
  </si>
  <si>
    <t>ΖΑΓΑΛΙΩΤΗ</t>
  </si>
  <si>
    <t>ΑΖ337205</t>
  </si>
  <si>
    <t>664,4</t>
  </si>
  <si>
    <t>724,4</t>
  </si>
  <si>
    <t>ΧΡΗΣΤΙΔΟΥ</t>
  </si>
  <si>
    <t>ΑΒ866945</t>
  </si>
  <si>
    <t>724,1</t>
  </si>
  <si>
    <t>ΜΠΑΚΟΓΙΑΝΝΗΣ</t>
  </si>
  <si>
    <t>ΑΒ078180</t>
  </si>
  <si>
    <t>721,9</t>
  </si>
  <si>
    <t>ΚΩΝΣΤΑ</t>
  </si>
  <si>
    <t>ΑΚ132800</t>
  </si>
  <si>
    <t>721,2</t>
  </si>
  <si>
    <t>ΠΡΙΒΑΤΗΤΣΑΝΗ</t>
  </si>
  <si>
    <t>ΙΟΡΔΑΝΑ</t>
  </si>
  <si>
    <t>Χ947253</t>
  </si>
  <si>
    <t>640,2</t>
  </si>
  <si>
    <t>720,2</t>
  </si>
  <si>
    <t>ΠΑΥΣΑΝΙΔΟΥ</t>
  </si>
  <si>
    <t>ΙΩΣΗΦΙΝΑ</t>
  </si>
  <si>
    <t>ΑΖ464837</t>
  </si>
  <si>
    <t>689,7</t>
  </si>
  <si>
    <t>719,7</t>
  </si>
  <si>
    <t>ΛΕΜΟΝΗ</t>
  </si>
  <si>
    <t>Χ813517</t>
  </si>
  <si>
    <t>718,8</t>
  </si>
  <si>
    <t>ΜΑΡΑΠΙΔΟΥ</t>
  </si>
  <si>
    <t>ΑΕ899254</t>
  </si>
  <si>
    <t>718,6</t>
  </si>
  <si>
    <t>ΤΖΟΥΛΙΑΣ</t>
  </si>
  <si>
    <t>ΑΗ091664</t>
  </si>
  <si>
    <t>715,3</t>
  </si>
  <si>
    <t>ΡΩΜΑΝΙΔΟΥ</t>
  </si>
  <si>
    <t>ΞΑΝΘΙΠΠΗ</t>
  </si>
  <si>
    <t>ΑΖ802082</t>
  </si>
  <si>
    <t>714,2</t>
  </si>
  <si>
    <t>ΖΑΦΕΙΡΙΟΥ</t>
  </si>
  <si>
    <t>ΒΑΣΙΛΕΙΟΣ ΘΕΟΦΑΝΗΣ</t>
  </si>
  <si>
    <t>ΑΗ169131</t>
  </si>
  <si>
    <t>ΚΟΛΙΑΜΗΤΡΑΣ</t>
  </si>
  <si>
    <t>ΑΜ837306</t>
  </si>
  <si>
    <t>713,1</t>
  </si>
  <si>
    <t>ΛΟΥΛΟΥΔΗ</t>
  </si>
  <si>
    <t>ΑΖ018724</t>
  </si>
  <si>
    <t>ΜΑΝΤΑ</t>
  </si>
  <si>
    <t>ΔΙΟΝΥΣΙΟΣ</t>
  </si>
  <si>
    <t>Χ838582</t>
  </si>
  <si>
    <t>709,8</t>
  </si>
  <si>
    <t>ΘΩΜΑΙΔΗ</t>
  </si>
  <si>
    <t>ΑΚ477944</t>
  </si>
  <si>
    <t>708,7</t>
  </si>
  <si>
    <t>ΚΑΤΣΑΔΟΥΡΟΥ</t>
  </si>
  <si>
    <t>ΑΡΙΣΤΕΑ</t>
  </si>
  <si>
    <t>ΣΕΡΑΦΕΙΜ</t>
  </si>
  <si>
    <t>Χ544753</t>
  </si>
  <si>
    <t>ΑΡΓΥΡΗΣ</t>
  </si>
  <si>
    <t>ΚΛΕΑΝΘΗΣ</t>
  </si>
  <si>
    <t>Ρ332313</t>
  </si>
  <si>
    <t>ΑΛΕΞΑΚΟΥ</t>
  </si>
  <si>
    <t>ΑΒ087422</t>
  </si>
  <si>
    <t>625,9</t>
  </si>
  <si>
    <t>705,9</t>
  </si>
  <si>
    <t>ΤΣΙΧΛΑ</t>
  </si>
  <si>
    <t>ΚΥΡΙΑΚΟΥΛΑ</t>
  </si>
  <si>
    <t>ΑΚ339976</t>
  </si>
  <si>
    <t>704,3</t>
  </si>
  <si>
    <t>ΧΑΤΖΟΠΟΥΛΟΥ</t>
  </si>
  <si>
    <t>ΕΙΡΗΝΗ</t>
  </si>
  <si>
    <t>ΑΚ882481</t>
  </si>
  <si>
    <t>672,1</t>
  </si>
  <si>
    <t>702,1</t>
  </si>
  <si>
    <t>ΣΤΑΘΟΠΟΥΛΟΥ</t>
  </si>
  <si>
    <t>ΑΓΛΑΙΑ</t>
  </si>
  <si>
    <t>ΑΕ725764</t>
  </si>
  <si>
    <t>701,2</t>
  </si>
  <si>
    <t>ΜΑΖΑΡΑΚΗΣ</t>
  </si>
  <si>
    <t>ΑΜ222612</t>
  </si>
  <si>
    <t>620,4</t>
  </si>
  <si>
    <t>700,4</t>
  </si>
  <si>
    <t>ΚΑΝΕΛΛΑΚΗΣ</t>
  </si>
  <si>
    <t>ΣΠΗΛΙΟΣ-ΗΛΙΑΣ</t>
  </si>
  <si>
    <t>ΑΝ099761</t>
  </si>
  <si>
    <t>700,3</t>
  </si>
  <si>
    <t>ΣΤΑΜΟΥΛΟΥ</t>
  </si>
  <si>
    <t>ΒΙΡΓΙΝΙΑ</t>
  </si>
  <si>
    <t>ΑΒ472225</t>
  </si>
  <si>
    <t>650,1</t>
  </si>
  <si>
    <t>700,1</t>
  </si>
  <si>
    <t>ΠΡΑΣΣΑ</t>
  </si>
  <si>
    <t>Ρ887350</t>
  </si>
  <si>
    <t>669,9</t>
  </si>
  <si>
    <t>699,9</t>
  </si>
  <si>
    <t>ΜΠΟΥΡΙΤΗ</t>
  </si>
  <si>
    <t>ΣΠΥΡΙΔΟΥΛΑ</t>
  </si>
  <si>
    <t>Χ615275</t>
  </si>
  <si>
    <t>699,6</t>
  </si>
  <si>
    <t>ΣΟΜΠΟΝΗ</t>
  </si>
  <si>
    <t>ΣΟΦΙΑ ΜΑΡΙΝΑ</t>
  </si>
  <si>
    <t>Χ659104</t>
  </si>
  <si>
    <t>629,2</t>
  </si>
  <si>
    <t>699,2</t>
  </si>
  <si>
    <t>ΚΩΤΗ</t>
  </si>
  <si>
    <t>ΕΥΔΟΚΙΑ</t>
  </si>
  <si>
    <t>ΑΑ344754</t>
  </si>
  <si>
    <t>695,9</t>
  </si>
  <si>
    <t>ΤΣΑΛΑΜΙΔΑ</t>
  </si>
  <si>
    <t>ΚΑΛΛΙΝΙΚΗ</t>
  </si>
  <si>
    <t>Χ295908</t>
  </si>
  <si>
    <t>694,4</t>
  </si>
  <si>
    <t>ΧΑΝΤΖΙΑΡΑ</t>
  </si>
  <si>
    <t>Τ910050</t>
  </si>
  <si>
    <t>ΜΑΚΡΗΣ</t>
  </si>
  <si>
    <t>Χ828774</t>
  </si>
  <si>
    <t>693,5</t>
  </si>
  <si>
    <t>ΚΑΤΣΑΝΕΒΑ</t>
  </si>
  <si>
    <t>ΙΩΣΗΦ</t>
  </si>
  <si>
    <t>ΑΚ529187</t>
  </si>
  <si>
    <t>691,1</t>
  </si>
  <si>
    <t>ΓΡΙΜΑΝΗ</t>
  </si>
  <si>
    <t>ΑΜ199550</t>
  </si>
  <si>
    <t>690,2</t>
  </si>
  <si>
    <t>ΑΛΕΞΑΝΔΡΙΔΟΥ</t>
  </si>
  <si>
    <t>ΑΚΙΝΘΗ</t>
  </si>
  <si>
    <t>Ρ357480</t>
  </si>
  <si>
    <t>Χ417106</t>
  </si>
  <si>
    <t>ΘΕΟΦΑΝΕΙΑ</t>
  </si>
  <si>
    <t>ΑΜ176385</t>
  </si>
  <si>
    <t>686,7</t>
  </si>
  <si>
    <t>ΑΗ828036</t>
  </si>
  <si>
    <t>ΠΟΥΡΛΙΑΚΑΣ</t>
  </si>
  <si>
    <t>Φ276962</t>
  </si>
  <si>
    <t>654,5</t>
  </si>
  <si>
    <t>684,5</t>
  </si>
  <si>
    <t>ΤΣΑΡΟΥΧΗΣ</t>
  </si>
  <si>
    <t>ΑΙ774482</t>
  </si>
  <si>
    <t>683,4</t>
  </si>
  <si>
    <t>ΚΑΛΑΙΤΖΗΣ</t>
  </si>
  <si>
    <t>ΑΛΕΞΑΝΔΡΟΣ-ΦΟΙΒΟΣ</t>
  </si>
  <si>
    <t>ΑΑ306412</t>
  </si>
  <si>
    <t>681,2</t>
  </si>
  <si>
    <t>ΜΟΚΑ</t>
  </si>
  <si>
    <t>ΜΑΓΔΑΛΙΝΗ</t>
  </si>
  <si>
    <t>ΑΒ393738</t>
  </si>
  <si>
    <t>ΤΣΟΛΑΚΑ</t>
  </si>
  <si>
    <t>Σ779441</t>
  </si>
  <si>
    <t>680,1</t>
  </si>
  <si>
    <t>ΠΑΡΑΣΚΕΥΑ</t>
  </si>
  <si>
    <t>ΑΑ337071</t>
  </si>
  <si>
    <t>676,8</t>
  </si>
  <si>
    <t>ΒΡΕΝΤΖΟΥ</t>
  </si>
  <si>
    <t>ΒΑΣΙΛΕΙΑ</t>
  </si>
  <si>
    <t>ΑΕ970247</t>
  </si>
  <si>
    <t>645,7</t>
  </si>
  <si>
    <t>675,7</t>
  </si>
  <si>
    <t>ΜΠΑΣΙΑΣ</t>
  </si>
  <si>
    <t>ΖΑΧΑΡΙΑΣ</t>
  </si>
  <si>
    <t>Χ545017</t>
  </si>
  <si>
    <t>ΣΟΥΛΙΩΤΗ</t>
  </si>
  <si>
    <t>ΑΖ234636</t>
  </si>
  <si>
    <t>671,3</t>
  </si>
  <si>
    <t>ΜΠΕΗΣ</t>
  </si>
  <si>
    <t>ΑΝ027907</t>
  </si>
  <si>
    <t>636,9</t>
  </si>
  <si>
    <t>666,9</t>
  </si>
  <si>
    <t>ΜΟΥΛΟΠΟΥΛΟΣ</t>
  </si>
  <si>
    <t>ΑΚ747828</t>
  </si>
  <si>
    <t>ΛΑΙΤΣΑ</t>
  </si>
  <si>
    <t>ΕΥΜΟΡΦΙΑ</t>
  </si>
  <si>
    <t>ΑΚ990609</t>
  </si>
  <si>
    <t>665,8</t>
  </si>
  <si>
    <t>ΠΑΝΟΥ</t>
  </si>
  <si>
    <t>Μ797387</t>
  </si>
  <si>
    <t>634,7</t>
  </si>
  <si>
    <t>664,7</t>
  </si>
  <si>
    <t>ΑΡΑΜΠΑΤΖΗΣ</t>
  </si>
  <si>
    <t>ΑΖ816584</t>
  </si>
  <si>
    <t>592,9</t>
  </si>
  <si>
    <t>662,9</t>
  </si>
  <si>
    <t>ΜΑΡΔΑΚΗ</t>
  </si>
  <si>
    <t>ΝΕΚΤΑΡΙΑ</t>
  </si>
  <si>
    <t>Ρ667345</t>
  </si>
  <si>
    <t>662,5</t>
  </si>
  <si>
    <t>ΑΤΣΟΥ</t>
  </si>
  <si>
    <t>ΑΗ534481</t>
  </si>
  <si>
    <t>ΖΙΑΚΑ</t>
  </si>
  <si>
    <t>ΑΚ966259</t>
  </si>
  <si>
    <t>ΚΑΤΑΝΙΑ</t>
  </si>
  <si>
    <t>ΑΦΡΟΔΙΤΗ</t>
  </si>
  <si>
    <t>Χ805884</t>
  </si>
  <si>
    <t>611,6</t>
  </si>
  <si>
    <t>661,6</t>
  </si>
  <si>
    <t>ΛΟΥΡΗ</t>
  </si>
  <si>
    <t>ΑΝ112495</t>
  </si>
  <si>
    <t>621,5</t>
  </si>
  <si>
    <t>651,5</t>
  </si>
  <si>
    <t>ΜΠΕΚΟΣ</t>
  </si>
  <si>
    <t>ΑΒ020390</t>
  </si>
  <si>
    <t>650,4</t>
  </si>
  <si>
    <t>ΘΩΔΗΣ</t>
  </si>
  <si>
    <t>ΑΑ967107</t>
  </si>
  <si>
    <t>618,2</t>
  </si>
  <si>
    <t>648,2</t>
  </si>
  <si>
    <t>ΚΑΦΟΥΣΗ</t>
  </si>
  <si>
    <t>ΑΚ499935</t>
  </si>
  <si>
    <t>644,9</t>
  </si>
  <si>
    <t>ΚΟΣΜΟΠΟΥΛΟΣ</t>
  </si>
  <si>
    <t>ΧΡΙΣΤΟΦΟΡΟΣ</t>
  </si>
  <si>
    <t>ΑΜ528893</t>
  </si>
  <si>
    <t>641,6</t>
  </si>
  <si>
    <t>ΜΑΝΤΕΛΟΣ</t>
  </si>
  <si>
    <t>ΠΑΝΑΓΙΩΤΗΣ-ΕΥΣΤΑΘΙΟΣ</t>
  </si>
  <si>
    <t>Φ119180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</si>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</sst>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3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3709</v>
      </c>
      <c r="C8" t="s">
        <v>13</v>
      </c>
      <c r="D8" t="s">
        <v>14</v>
      </c>
      <c r="E8" t="s">
        <v>15</v>
      </c>
      <c r="F8">
        <v>1048683</v>
      </c>
      <c r="G8" t="str">
        <f>"00203734"</f>
        <v>00203734</v>
      </c>
      <c r="H8" t="s">
        <v>16</v>
      </c>
      <c r="I8">
        <v>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1</v>
      </c>
      <c r="Y8" t="s">
        <v>17</v>
      </c>
    </row>
    <row r="9" spans="1:25" x14ac:dyDescent="0.25">
      <c r="H9" t="s">
        <v>18</v>
      </c>
    </row>
    <row r="10" spans="1:25" x14ac:dyDescent="0.25">
      <c r="A10">
        <v>2</v>
      </c>
      <c r="B10">
        <v>5646</v>
      </c>
      <c r="C10" t="s">
        <v>19</v>
      </c>
      <c r="D10" t="s">
        <v>20</v>
      </c>
      <c r="E10" t="s">
        <v>21</v>
      </c>
      <c r="F10" t="s">
        <v>22</v>
      </c>
      <c r="G10" t="str">
        <f>"201406001290"</f>
        <v>201406001290</v>
      </c>
      <c r="H10" t="s">
        <v>23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70</v>
      </c>
      <c r="P10">
        <v>70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1</v>
      </c>
      <c r="Y10" t="s">
        <v>24</v>
      </c>
    </row>
    <row r="11" spans="1:25" x14ac:dyDescent="0.25">
      <c r="H11" t="s">
        <v>18</v>
      </c>
    </row>
    <row r="12" spans="1:25" x14ac:dyDescent="0.25">
      <c r="A12">
        <v>3</v>
      </c>
      <c r="B12">
        <v>449</v>
      </c>
      <c r="C12" t="s">
        <v>25</v>
      </c>
      <c r="D12" t="s">
        <v>21</v>
      </c>
      <c r="E12" t="s">
        <v>26</v>
      </c>
      <c r="F12" t="s">
        <v>27</v>
      </c>
      <c r="G12" t="str">
        <f>"200801009376"</f>
        <v>200801009376</v>
      </c>
      <c r="H12" t="s">
        <v>28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50</v>
      </c>
      <c r="Q12">
        <v>0</v>
      </c>
      <c r="R12">
        <v>30</v>
      </c>
      <c r="S12">
        <v>0</v>
      </c>
      <c r="T12">
        <v>0</v>
      </c>
      <c r="U12">
        <v>0</v>
      </c>
      <c r="V12">
        <v>0</v>
      </c>
      <c r="X12">
        <v>1</v>
      </c>
      <c r="Y12" t="s">
        <v>29</v>
      </c>
    </row>
    <row r="13" spans="1:25" x14ac:dyDescent="0.25">
      <c r="H13" t="s">
        <v>30</v>
      </c>
    </row>
    <row r="14" spans="1:25" x14ac:dyDescent="0.25">
      <c r="A14">
        <v>4</v>
      </c>
      <c r="B14">
        <v>3167</v>
      </c>
      <c r="C14" t="s">
        <v>31</v>
      </c>
      <c r="D14" t="s">
        <v>32</v>
      </c>
      <c r="E14" t="s">
        <v>21</v>
      </c>
      <c r="F14" t="s">
        <v>33</v>
      </c>
      <c r="G14" t="str">
        <f>"201304001304"</f>
        <v>201304001304</v>
      </c>
      <c r="H14" t="s">
        <v>34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1</v>
      </c>
      <c r="Y14" t="s">
        <v>35</v>
      </c>
    </row>
    <row r="15" spans="1:25" x14ac:dyDescent="0.25">
      <c r="H15" t="s">
        <v>30</v>
      </c>
    </row>
    <row r="16" spans="1:25" x14ac:dyDescent="0.25">
      <c r="A16">
        <v>5</v>
      </c>
      <c r="B16">
        <v>6220</v>
      </c>
      <c r="C16" t="s">
        <v>36</v>
      </c>
      <c r="D16" t="s">
        <v>37</v>
      </c>
      <c r="E16" t="s">
        <v>38</v>
      </c>
      <c r="F16" t="s">
        <v>39</v>
      </c>
      <c r="G16" t="str">
        <f>"201402009624"</f>
        <v>201402009624</v>
      </c>
      <c r="H16" t="s">
        <v>40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1</v>
      </c>
      <c r="Y16" t="s">
        <v>41</v>
      </c>
    </row>
    <row r="17" spans="1:25" x14ac:dyDescent="0.25">
      <c r="H17" t="s">
        <v>30</v>
      </c>
    </row>
    <row r="18" spans="1:25" x14ac:dyDescent="0.25">
      <c r="A18">
        <v>6</v>
      </c>
      <c r="B18">
        <v>6039</v>
      </c>
      <c r="C18" t="s">
        <v>42</v>
      </c>
      <c r="D18" t="s">
        <v>43</v>
      </c>
      <c r="E18" t="s">
        <v>38</v>
      </c>
      <c r="F18" t="s">
        <v>44</v>
      </c>
      <c r="G18" t="str">
        <f>"201506001638"</f>
        <v>201506001638</v>
      </c>
      <c r="H18" t="s">
        <v>16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1</v>
      </c>
      <c r="Y18" t="s">
        <v>45</v>
      </c>
    </row>
    <row r="19" spans="1:25" x14ac:dyDescent="0.25">
      <c r="H19" t="s">
        <v>46</v>
      </c>
    </row>
    <row r="20" spans="1:25" x14ac:dyDescent="0.25">
      <c r="A20">
        <v>7</v>
      </c>
      <c r="B20">
        <v>3136</v>
      </c>
      <c r="C20" t="s">
        <v>47</v>
      </c>
      <c r="D20" t="s">
        <v>48</v>
      </c>
      <c r="E20" t="s">
        <v>49</v>
      </c>
      <c r="F20" t="s">
        <v>50</v>
      </c>
      <c r="G20" t="str">
        <f>"201406010737"</f>
        <v>201406010737</v>
      </c>
      <c r="H20" t="s">
        <v>51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1</v>
      </c>
      <c r="Y20" t="s">
        <v>52</v>
      </c>
    </row>
    <row r="21" spans="1:25" x14ac:dyDescent="0.25">
      <c r="H21" t="s">
        <v>18</v>
      </c>
    </row>
    <row r="22" spans="1:25" x14ac:dyDescent="0.25">
      <c r="A22">
        <v>8</v>
      </c>
      <c r="B22">
        <v>1679</v>
      </c>
      <c r="C22" t="s">
        <v>53</v>
      </c>
      <c r="D22" t="s">
        <v>54</v>
      </c>
      <c r="E22" t="s">
        <v>55</v>
      </c>
      <c r="F22" t="s">
        <v>56</v>
      </c>
      <c r="G22" t="str">
        <f>"00010863"</f>
        <v>00010863</v>
      </c>
      <c r="H22" t="s">
        <v>57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70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1</v>
      </c>
      <c r="Y22" t="s">
        <v>58</v>
      </c>
    </row>
    <row r="23" spans="1:25" x14ac:dyDescent="0.25">
      <c r="H23" t="s">
        <v>18</v>
      </c>
    </row>
    <row r="24" spans="1:25" x14ac:dyDescent="0.25">
      <c r="A24">
        <v>9</v>
      </c>
      <c r="B24">
        <v>4753</v>
      </c>
      <c r="C24" t="s">
        <v>59</v>
      </c>
      <c r="D24" t="s">
        <v>60</v>
      </c>
      <c r="E24" t="s">
        <v>38</v>
      </c>
      <c r="F24" t="s">
        <v>61</v>
      </c>
      <c r="G24" t="str">
        <f>"201402007907"</f>
        <v>201402007907</v>
      </c>
      <c r="H24" t="s">
        <v>62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1</v>
      </c>
      <c r="Y24" t="s">
        <v>63</v>
      </c>
    </row>
    <row r="25" spans="1:25" x14ac:dyDescent="0.25">
      <c r="H25" t="s">
        <v>46</v>
      </c>
    </row>
    <row r="26" spans="1:25" x14ac:dyDescent="0.25">
      <c r="A26">
        <v>10</v>
      </c>
      <c r="B26">
        <v>1664</v>
      </c>
      <c r="C26" t="s">
        <v>64</v>
      </c>
      <c r="D26" t="s">
        <v>65</v>
      </c>
      <c r="E26" t="s">
        <v>66</v>
      </c>
      <c r="F26" t="s">
        <v>67</v>
      </c>
      <c r="G26" t="str">
        <f>"201406012430"</f>
        <v>201406012430</v>
      </c>
      <c r="H26" t="s">
        <v>68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50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3</v>
      </c>
      <c r="Y26" t="s">
        <v>69</v>
      </c>
    </row>
    <row r="27" spans="1:25" x14ac:dyDescent="0.25">
      <c r="H27" t="s">
        <v>70</v>
      </c>
    </row>
    <row r="28" spans="1:25" x14ac:dyDescent="0.25">
      <c r="A28">
        <v>11</v>
      </c>
      <c r="B28">
        <v>3166</v>
      </c>
      <c r="C28" t="s">
        <v>71</v>
      </c>
      <c r="D28" t="s">
        <v>72</v>
      </c>
      <c r="E28" t="s">
        <v>15</v>
      </c>
      <c r="F28" t="s">
        <v>73</v>
      </c>
      <c r="G28" t="str">
        <f>"201410009253"</f>
        <v>201410009253</v>
      </c>
      <c r="H28" t="s">
        <v>74</v>
      </c>
      <c r="I28">
        <v>0</v>
      </c>
      <c r="J28">
        <v>0</v>
      </c>
      <c r="K28">
        <v>0</v>
      </c>
      <c r="L28">
        <v>200</v>
      </c>
      <c r="M28">
        <v>30</v>
      </c>
      <c r="N28">
        <v>50</v>
      </c>
      <c r="O28">
        <v>30</v>
      </c>
      <c r="P28">
        <v>0</v>
      </c>
      <c r="Q28">
        <v>30</v>
      </c>
      <c r="R28">
        <v>0</v>
      </c>
      <c r="S28">
        <v>0</v>
      </c>
      <c r="T28">
        <v>0</v>
      </c>
      <c r="U28">
        <v>0</v>
      </c>
      <c r="V28">
        <v>0</v>
      </c>
      <c r="X28">
        <v>1</v>
      </c>
      <c r="Y28" t="s">
        <v>75</v>
      </c>
    </row>
    <row r="29" spans="1:25" x14ac:dyDescent="0.25">
      <c r="H29" t="s">
        <v>76</v>
      </c>
    </row>
    <row r="30" spans="1:25" x14ac:dyDescent="0.25">
      <c r="A30">
        <v>12</v>
      </c>
      <c r="B30">
        <v>156</v>
      </c>
      <c r="C30" t="s">
        <v>77</v>
      </c>
      <c r="D30" t="s">
        <v>78</v>
      </c>
      <c r="E30" t="s">
        <v>15</v>
      </c>
      <c r="F30" t="s">
        <v>79</v>
      </c>
      <c r="G30" t="str">
        <f>"201304003153"</f>
        <v>201304003153</v>
      </c>
      <c r="H30" t="s">
        <v>80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30</v>
      </c>
      <c r="R30">
        <v>0</v>
      </c>
      <c r="S30">
        <v>0</v>
      </c>
      <c r="T30">
        <v>0</v>
      </c>
      <c r="U30">
        <v>0</v>
      </c>
      <c r="V30">
        <v>0</v>
      </c>
      <c r="X30">
        <v>1</v>
      </c>
      <c r="Y30" t="s">
        <v>81</v>
      </c>
    </row>
    <row r="31" spans="1:25" x14ac:dyDescent="0.25">
      <c r="H31" t="s">
        <v>82</v>
      </c>
    </row>
    <row r="32" spans="1:25" x14ac:dyDescent="0.25">
      <c r="A32">
        <v>13</v>
      </c>
      <c r="B32">
        <v>3359</v>
      </c>
      <c r="C32" t="s">
        <v>83</v>
      </c>
      <c r="D32" t="s">
        <v>84</v>
      </c>
      <c r="E32" t="s">
        <v>85</v>
      </c>
      <c r="F32" t="s">
        <v>86</v>
      </c>
      <c r="G32" t="str">
        <f>"00128803"</f>
        <v>00128803</v>
      </c>
      <c r="H32" t="s">
        <v>87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1</v>
      </c>
      <c r="Y32" t="s">
        <v>88</v>
      </c>
    </row>
    <row r="33" spans="1:25" x14ac:dyDescent="0.25">
      <c r="H33" t="s">
        <v>82</v>
      </c>
    </row>
    <row r="34" spans="1:25" x14ac:dyDescent="0.25">
      <c r="A34">
        <v>14</v>
      </c>
      <c r="B34">
        <v>804</v>
      </c>
      <c r="C34" t="s">
        <v>89</v>
      </c>
      <c r="D34" t="s">
        <v>90</v>
      </c>
      <c r="E34" t="s">
        <v>91</v>
      </c>
      <c r="F34" t="s">
        <v>92</v>
      </c>
      <c r="G34" t="str">
        <f>"201406000203"</f>
        <v>201406000203</v>
      </c>
      <c r="H34" t="s">
        <v>93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1</v>
      </c>
      <c r="Y34" t="s">
        <v>94</v>
      </c>
    </row>
    <row r="35" spans="1:25" x14ac:dyDescent="0.25">
      <c r="H35" t="s">
        <v>70</v>
      </c>
    </row>
    <row r="36" spans="1:25" x14ac:dyDescent="0.25">
      <c r="A36">
        <v>15</v>
      </c>
      <c r="B36">
        <v>4863</v>
      </c>
      <c r="C36" t="s">
        <v>95</v>
      </c>
      <c r="D36" t="s">
        <v>21</v>
      </c>
      <c r="E36" t="s">
        <v>91</v>
      </c>
      <c r="F36" t="s">
        <v>96</v>
      </c>
      <c r="G36" t="str">
        <f>"200801009895"</f>
        <v>200801009895</v>
      </c>
      <c r="H36" t="s">
        <v>97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50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1</v>
      </c>
      <c r="Y36" t="s">
        <v>98</v>
      </c>
    </row>
    <row r="37" spans="1:25" x14ac:dyDescent="0.25">
      <c r="H37" t="s">
        <v>99</v>
      </c>
    </row>
    <row r="38" spans="1:25" x14ac:dyDescent="0.25">
      <c r="A38">
        <v>16</v>
      </c>
      <c r="B38">
        <v>1771</v>
      </c>
      <c r="C38" t="s">
        <v>100</v>
      </c>
      <c r="D38" t="s">
        <v>101</v>
      </c>
      <c r="E38" t="s">
        <v>15</v>
      </c>
      <c r="F38" t="s">
        <v>102</v>
      </c>
      <c r="G38" t="str">
        <f>"201410009899"</f>
        <v>201410009899</v>
      </c>
      <c r="H38" t="s">
        <v>103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30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1</v>
      </c>
      <c r="Y38" t="s">
        <v>104</v>
      </c>
    </row>
    <row r="39" spans="1:25" x14ac:dyDescent="0.25">
      <c r="H39" t="s">
        <v>18</v>
      </c>
    </row>
    <row r="40" spans="1:25" x14ac:dyDescent="0.25">
      <c r="A40">
        <v>17</v>
      </c>
      <c r="B40">
        <v>2409</v>
      </c>
      <c r="C40" t="s">
        <v>105</v>
      </c>
      <c r="D40" t="s">
        <v>106</v>
      </c>
      <c r="E40" t="s">
        <v>107</v>
      </c>
      <c r="F40" t="s">
        <v>108</v>
      </c>
      <c r="G40" t="str">
        <f>"00189946"</f>
        <v>00189946</v>
      </c>
      <c r="H40" t="s">
        <v>109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0</v>
      </c>
      <c r="Q40">
        <v>30</v>
      </c>
      <c r="R40">
        <v>0</v>
      </c>
      <c r="S40">
        <v>0</v>
      </c>
      <c r="T40">
        <v>0</v>
      </c>
      <c r="U40">
        <v>0</v>
      </c>
      <c r="V40">
        <v>0</v>
      </c>
      <c r="X40">
        <v>1</v>
      </c>
      <c r="Y40" t="s">
        <v>110</v>
      </c>
    </row>
    <row r="41" spans="1:25" x14ac:dyDescent="0.25">
      <c r="H41" t="s">
        <v>30</v>
      </c>
    </row>
    <row r="42" spans="1:25" x14ac:dyDescent="0.25">
      <c r="A42">
        <v>18</v>
      </c>
      <c r="B42">
        <v>755</v>
      </c>
      <c r="C42" t="s">
        <v>111</v>
      </c>
      <c r="D42" t="s">
        <v>107</v>
      </c>
      <c r="E42" t="s">
        <v>112</v>
      </c>
      <c r="F42" t="s">
        <v>113</v>
      </c>
      <c r="G42" t="str">
        <f>"201304002740"</f>
        <v>201304002740</v>
      </c>
      <c r="H42">
        <v>803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30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1</v>
      </c>
      <c r="Y42">
        <v>1103</v>
      </c>
    </row>
    <row r="43" spans="1:25" x14ac:dyDescent="0.25">
      <c r="H43" t="s">
        <v>114</v>
      </c>
    </row>
    <row r="44" spans="1:25" x14ac:dyDescent="0.25">
      <c r="A44">
        <v>19</v>
      </c>
      <c r="B44">
        <v>3431</v>
      </c>
      <c r="C44" t="s">
        <v>115</v>
      </c>
      <c r="D44" t="s">
        <v>116</v>
      </c>
      <c r="E44" t="s">
        <v>21</v>
      </c>
      <c r="F44" t="s">
        <v>117</v>
      </c>
      <c r="G44" t="str">
        <f>"201304006097"</f>
        <v>201304006097</v>
      </c>
      <c r="H44" t="s">
        <v>118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1</v>
      </c>
      <c r="Y44" t="s">
        <v>119</v>
      </c>
    </row>
    <row r="45" spans="1:25" x14ac:dyDescent="0.25">
      <c r="H45" t="s">
        <v>120</v>
      </c>
    </row>
    <row r="46" spans="1:25" x14ac:dyDescent="0.25">
      <c r="A46">
        <v>20</v>
      </c>
      <c r="B46">
        <v>5727</v>
      </c>
      <c r="C46" t="s">
        <v>121</v>
      </c>
      <c r="D46" t="s">
        <v>122</v>
      </c>
      <c r="E46" t="s">
        <v>123</v>
      </c>
      <c r="F46" t="s">
        <v>124</v>
      </c>
      <c r="G46" t="str">
        <f>"201406000143"</f>
        <v>201406000143</v>
      </c>
      <c r="H46" t="s">
        <v>125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30</v>
      </c>
      <c r="R46">
        <v>0</v>
      </c>
      <c r="S46">
        <v>0</v>
      </c>
      <c r="T46">
        <v>0</v>
      </c>
      <c r="U46">
        <v>0</v>
      </c>
      <c r="V46">
        <v>0</v>
      </c>
      <c r="X46">
        <v>1</v>
      </c>
      <c r="Y46" t="s">
        <v>126</v>
      </c>
    </row>
    <row r="47" spans="1:25" x14ac:dyDescent="0.25">
      <c r="H47" t="s">
        <v>82</v>
      </c>
    </row>
    <row r="48" spans="1:25" x14ac:dyDescent="0.25">
      <c r="A48">
        <v>21</v>
      </c>
      <c r="B48">
        <v>2436</v>
      </c>
      <c r="C48" t="s">
        <v>127</v>
      </c>
      <c r="D48" t="s">
        <v>128</v>
      </c>
      <c r="E48" t="s">
        <v>129</v>
      </c>
      <c r="F48" t="s">
        <v>130</v>
      </c>
      <c r="G48" t="str">
        <f>"201410007341"</f>
        <v>201410007341</v>
      </c>
      <c r="H48">
        <v>858</v>
      </c>
      <c r="I48">
        <v>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1</v>
      </c>
      <c r="Y48">
        <v>1088</v>
      </c>
    </row>
    <row r="49" spans="1:25" x14ac:dyDescent="0.25">
      <c r="H49" t="s">
        <v>82</v>
      </c>
    </row>
    <row r="50" spans="1:25" x14ac:dyDescent="0.25">
      <c r="A50">
        <v>22</v>
      </c>
      <c r="B50">
        <v>2377</v>
      </c>
      <c r="C50" t="s">
        <v>131</v>
      </c>
      <c r="D50" t="s">
        <v>72</v>
      </c>
      <c r="E50" t="s">
        <v>132</v>
      </c>
      <c r="F50" t="s">
        <v>133</v>
      </c>
      <c r="G50" t="str">
        <f>"201504002740"</f>
        <v>201504002740</v>
      </c>
      <c r="H50" t="s">
        <v>103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1</v>
      </c>
      <c r="Y50" t="s">
        <v>134</v>
      </c>
    </row>
    <row r="51" spans="1:25" x14ac:dyDescent="0.25">
      <c r="H51" t="s">
        <v>46</v>
      </c>
    </row>
    <row r="52" spans="1:25" x14ac:dyDescent="0.25">
      <c r="A52">
        <v>23</v>
      </c>
      <c r="B52">
        <v>2740</v>
      </c>
      <c r="C52" t="s">
        <v>135</v>
      </c>
      <c r="D52" t="s">
        <v>136</v>
      </c>
      <c r="E52" t="s">
        <v>128</v>
      </c>
      <c r="F52" t="s">
        <v>137</v>
      </c>
      <c r="G52" t="str">
        <f>"201402010985"</f>
        <v>201402010985</v>
      </c>
      <c r="H52" t="s">
        <v>138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30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1</v>
      </c>
      <c r="Y52" t="s">
        <v>139</v>
      </c>
    </row>
    <row r="53" spans="1:25" x14ac:dyDescent="0.25">
      <c r="H53" t="s">
        <v>114</v>
      </c>
    </row>
    <row r="54" spans="1:25" x14ac:dyDescent="0.25">
      <c r="A54">
        <v>24</v>
      </c>
      <c r="B54">
        <v>2025</v>
      </c>
      <c r="C54" t="s">
        <v>140</v>
      </c>
      <c r="D54" t="s">
        <v>141</v>
      </c>
      <c r="E54" t="s">
        <v>21</v>
      </c>
      <c r="F54" t="s">
        <v>142</v>
      </c>
      <c r="G54" t="str">
        <f>"00196849"</f>
        <v>00196849</v>
      </c>
      <c r="H54" t="s">
        <v>143</v>
      </c>
      <c r="I54">
        <v>150</v>
      </c>
      <c r="J54">
        <v>0</v>
      </c>
      <c r="K54">
        <v>0</v>
      </c>
      <c r="L54">
        <v>200</v>
      </c>
      <c r="M54">
        <v>30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1</v>
      </c>
      <c r="Y54" t="s">
        <v>139</v>
      </c>
    </row>
    <row r="55" spans="1:25" x14ac:dyDescent="0.25">
      <c r="H55">
        <v>106</v>
      </c>
    </row>
    <row r="56" spans="1:25" x14ac:dyDescent="0.25">
      <c r="A56">
        <v>25</v>
      </c>
      <c r="B56">
        <v>2238</v>
      </c>
      <c r="C56" t="s">
        <v>144</v>
      </c>
      <c r="D56" t="s">
        <v>128</v>
      </c>
      <c r="E56" t="s">
        <v>145</v>
      </c>
      <c r="F56" t="s">
        <v>146</v>
      </c>
      <c r="G56" t="str">
        <f>"201412000738"</f>
        <v>201412000738</v>
      </c>
      <c r="H56" t="s">
        <v>147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1</v>
      </c>
      <c r="Y56" t="s">
        <v>148</v>
      </c>
    </row>
    <row r="57" spans="1:25" x14ac:dyDescent="0.25">
      <c r="H57" t="s">
        <v>120</v>
      </c>
    </row>
    <row r="58" spans="1:25" x14ac:dyDescent="0.25">
      <c r="A58">
        <v>26</v>
      </c>
      <c r="B58">
        <v>106</v>
      </c>
      <c r="C58" t="s">
        <v>149</v>
      </c>
      <c r="D58" t="s">
        <v>116</v>
      </c>
      <c r="E58" t="s">
        <v>150</v>
      </c>
      <c r="F58" t="s">
        <v>151</v>
      </c>
      <c r="G58" t="str">
        <f>"201406004784"</f>
        <v>201406004784</v>
      </c>
      <c r="H58" t="s">
        <v>152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1</v>
      </c>
      <c r="Y58" t="s">
        <v>153</v>
      </c>
    </row>
    <row r="59" spans="1:25" x14ac:dyDescent="0.25">
      <c r="H59" t="s">
        <v>99</v>
      </c>
    </row>
    <row r="60" spans="1:25" x14ac:dyDescent="0.25">
      <c r="A60">
        <v>27</v>
      </c>
      <c r="B60">
        <v>1487</v>
      </c>
      <c r="C60" t="s">
        <v>154</v>
      </c>
      <c r="D60" t="s">
        <v>15</v>
      </c>
      <c r="E60" t="s">
        <v>155</v>
      </c>
      <c r="F60" t="s">
        <v>156</v>
      </c>
      <c r="G60" t="str">
        <f>"00191074"</f>
        <v>00191074</v>
      </c>
      <c r="H60" t="s">
        <v>157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1</v>
      </c>
      <c r="Y60" t="s">
        <v>158</v>
      </c>
    </row>
    <row r="61" spans="1:25" x14ac:dyDescent="0.25">
      <c r="H61" t="s">
        <v>76</v>
      </c>
    </row>
    <row r="62" spans="1:25" x14ac:dyDescent="0.25">
      <c r="A62">
        <v>28</v>
      </c>
      <c r="B62">
        <v>738</v>
      </c>
      <c r="C62" t="s">
        <v>159</v>
      </c>
      <c r="D62" t="s">
        <v>160</v>
      </c>
      <c r="E62" t="s">
        <v>161</v>
      </c>
      <c r="F62" t="s">
        <v>162</v>
      </c>
      <c r="G62" t="str">
        <f>"201511018663"</f>
        <v>201511018663</v>
      </c>
      <c r="H62">
        <v>792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1</v>
      </c>
      <c r="Y62">
        <v>1062</v>
      </c>
    </row>
    <row r="63" spans="1:25" x14ac:dyDescent="0.25">
      <c r="H63" t="s">
        <v>99</v>
      </c>
    </row>
    <row r="64" spans="1:25" x14ac:dyDescent="0.25">
      <c r="A64">
        <v>29</v>
      </c>
      <c r="B64">
        <v>6347</v>
      </c>
      <c r="C64" t="s">
        <v>163</v>
      </c>
      <c r="D64" t="s">
        <v>38</v>
      </c>
      <c r="E64" t="s">
        <v>164</v>
      </c>
      <c r="F64" t="s">
        <v>165</v>
      </c>
      <c r="G64" t="str">
        <f>"00181640"</f>
        <v>00181640</v>
      </c>
      <c r="H64">
        <v>880</v>
      </c>
      <c r="I64">
        <v>150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1</v>
      </c>
      <c r="Y64">
        <v>1060</v>
      </c>
    </row>
    <row r="65" spans="1:25" x14ac:dyDescent="0.25">
      <c r="H65">
        <v>106</v>
      </c>
    </row>
    <row r="66" spans="1:25" x14ac:dyDescent="0.25">
      <c r="A66">
        <v>30</v>
      </c>
      <c r="B66">
        <v>3638</v>
      </c>
      <c r="C66" t="s">
        <v>166</v>
      </c>
      <c r="D66" t="s">
        <v>106</v>
      </c>
      <c r="E66" t="s">
        <v>21</v>
      </c>
      <c r="F66" t="s">
        <v>167</v>
      </c>
      <c r="G66" t="str">
        <f>"00014487"</f>
        <v>00014487</v>
      </c>
      <c r="H66" t="s">
        <v>168</v>
      </c>
      <c r="I66">
        <v>0</v>
      </c>
      <c r="J66">
        <v>0</v>
      </c>
      <c r="K66">
        <v>0</v>
      </c>
      <c r="L66">
        <v>200</v>
      </c>
      <c r="M66">
        <v>0</v>
      </c>
      <c r="N66">
        <v>50</v>
      </c>
      <c r="O66">
        <v>0</v>
      </c>
      <c r="P66">
        <v>0</v>
      </c>
      <c r="Q66">
        <v>0</v>
      </c>
      <c r="R66">
        <v>50</v>
      </c>
      <c r="S66">
        <v>0</v>
      </c>
      <c r="T66">
        <v>0</v>
      </c>
      <c r="U66">
        <v>0</v>
      </c>
      <c r="V66">
        <v>0</v>
      </c>
      <c r="X66">
        <v>1</v>
      </c>
      <c r="Y66" t="s">
        <v>169</v>
      </c>
    </row>
    <row r="67" spans="1:25" x14ac:dyDescent="0.25">
      <c r="H67" t="s">
        <v>18</v>
      </c>
    </row>
    <row r="68" spans="1:25" x14ac:dyDescent="0.25">
      <c r="A68">
        <v>31</v>
      </c>
      <c r="B68">
        <v>2302</v>
      </c>
      <c r="C68" t="s">
        <v>170</v>
      </c>
      <c r="D68" t="s">
        <v>171</v>
      </c>
      <c r="E68" t="s">
        <v>128</v>
      </c>
      <c r="F68" t="s">
        <v>172</v>
      </c>
      <c r="G68" t="str">
        <f>"200801005746"</f>
        <v>200801005746</v>
      </c>
      <c r="H68" t="s">
        <v>173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30</v>
      </c>
      <c r="S68">
        <v>0</v>
      </c>
      <c r="T68">
        <v>0</v>
      </c>
      <c r="U68">
        <v>0</v>
      </c>
      <c r="V68">
        <v>0</v>
      </c>
      <c r="X68">
        <v>1</v>
      </c>
      <c r="Y68" t="s">
        <v>174</v>
      </c>
    </row>
    <row r="69" spans="1:25" x14ac:dyDescent="0.25">
      <c r="H69" t="s">
        <v>114</v>
      </c>
    </row>
    <row r="70" spans="1:25" x14ac:dyDescent="0.25">
      <c r="A70">
        <v>32</v>
      </c>
      <c r="B70">
        <v>5662</v>
      </c>
      <c r="C70" t="s">
        <v>175</v>
      </c>
      <c r="D70" t="s">
        <v>176</v>
      </c>
      <c r="E70" t="s">
        <v>141</v>
      </c>
      <c r="F70" t="s">
        <v>177</v>
      </c>
      <c r="G70" t="str">
        <f>"201502001677"</f>
        <v>201502001677</v>
      </c>
      <c r="H70" t="s">
        <v>178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3</v>
      </c>
      <c r="Y70" t="s">
        <v>179</v>
      </c>
    </row>
    <row r="71" spans="1:25" x14ac:dyDescent="0.25">
      <c r="H71" t="s">
        <v>18</v>
      </c>
    </row>
    <row r="72" spans="1:25" x14ac:dyDescent="0.25">
      <c r="A72">
        <v>33</v>
      </c>
      <c r="B72">
        <v>204</v>
      </c>
      <c r="C72" t="s">
        <v>180</v>
      </c>
      <c r="D72" t="s">
        <v>181</v>
      </c>
      <c r="E72" t="s">
        <v>182</v>
      </c>
      <c r="F72" t="s">
        <v>183</v>
      </c>
      <c r="G72" t="str">
        <f>"201406008015"</f>
        <v>201406008015</v>
      </c>
      <c r="H72" t="s">
        <v>184</v>
      </c>
      <c r="I72">
        <v>0</v>
      </c>
      <c r="J72">
        <v>0</v>
      </c>
      <c r="K72">
        <v>0</v>
      </c>
      <c r="L72">
        <v>200</v>
      </c>
      <c r="M72">
        <v>0</v>
      </c>
      <c r="N72">
        <v>50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1</v>
      </c>
      <c r="Y72" t="s">
        <v>185</v>
      </c>
    </row>
    <row r="73" spans="1:25" x14ac:dyDescent="0.25">
      <c r="H73" t="s">
        <v>18</v>
      </c>
    </row>
    <row r="74" spans="1:25" x14ac:dyDescent="0.25">
      <c r="A74">
        <v>34</v>
      </c>
      <c r="B74">
        <v>3678</v>
      </c>
      <c r="C74" t="s">
        <v>186</v>
      </c>
      <c r="D74" t="s">
        <v>101</v>
      </c>
      <c r="E74" t="s">
        <v>91</v>
      </c>
      <c r="F74" t="s">
        <v>187</v>
      </c>
      <c r="G74" t="str">
        <f>"201506001261"</f>
        <v>201506001261</v>
      </c>
      <c r="H74" t="s">
        <v>109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1</v>
      </c>
      <c r="Y74" t="s">
        <v>188</v>
      </c>
    </row>
    <row r="75" spans="1:25" x14ac:dyDescent="0.25">
      <c r="H75" t="s">
        <v>120</v>
      </c>
    </row>
    <row r="76" spans="1:25" x14ac:dyDescent="0.25">
      <c r="A76">
        <v>35</v>
      </c>
      <c r="B76">
        <v>3676</v>
      </c>
      <c r="C76" t="s">
        <v>189</v>
      </c>
      <c r="D76" t="s">
        <v>190</v>
      </c>
      <c r="E76" t="s">
        <v>191</v>
      </c>
      <c r="F76" t="s">
        <v>192</v>
      </c>
      <c r="G76" t="str">
        <f>"00192100"</f>
        <v>00192100</v>
      </c>
      <c r="H76" t="s">
        <v>138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1</v>
      </c>
      <c r="Y76" t="s">
        <v>193</v>
      </c>
    </row>
    <row r="77" spans="1:25" x14ac:dyDescent="0.25">
      <c r="H77">
        <v>104</v>
      </c>
    </row>
    <row r="78" spans="1:25" x14ac:dyDescent="0.25">
      <c r="A78">
        <v>36</v>
      </c>
      <c r="B78">
        <v>2773</v>
      </c>
      <c r="C78" t="s">
        <v>194</v>
      </c>
      <c r="D78" t="s">
        <v>136</v>
      </c>
      <c r="E78" t="s">
        <v>141</v>
      </c>
      <c r="F78" t="s">
        <v>195</v>
      </c>
      <c r="G78" t="str">
        <f>"201406004004"</f>
        <v>201406004004</v>
      </c>
      <c r="H78" t="s">
        <v>196</v>
      </c>
      <c r="I78">
        <v>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1</v>
      </c>
      <c r="Y78" t="s">
        <v>197</v>
      </c>
    </row>
    <row r="79" spans="1:25" x14ac:dyDescent="0.25">
      <c r="H79" t="s">
        <v>82</v>
      </c>
    </row>
    <row r="80" spans="1:25" x14ac:dyDescent="0.25">
      <c r="A80">
        <v>37</v>
      </c>
      <c r="B80">
        <v>4434</v>
      </c>
      <c r="C80" t="s">
        <v>198</v>
      </c>
      <c r="D80" t="s">
        <v>199</v>
      </c>
      <c r="E80" t="s">
        <v>91</v>
      </c>
      <c r="F80" t="s">
        <v>200</v>
      </c>
      <c r="G80" t="str">
        <f>"200805001254"</f>
        <v>200805001254</v>
      </c>
      <c r="H80" t="s">
        <v>201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1</v>
      </c>
      <c r="Y80" t="s">
        <v>202</v>
      </c>
    </row>
    <row r="81" spans="1:25" x14ac:dyDescent="0.25">
      <c r="H81" t="s">
        <v>76</v>
      </c>
    </row>
    <row r="82" spans="1:25" x14ac:dyDescent="0.25">
      <c r="A82">
        <v>38</v>
      </c>
      <c r="B82">
        <v>3824</v>
      </c>
      <c r="C82" t="s">
        <v>203</v>
      </c>
      <c r="D82" t="s">
        <v>85</v>
      </c>
      <c r="E82" t="s">
        <v>128</v>
      </c>
      <c r="F82" t="s">
        <v>204</v>
      </c>
      <c r="G82" t="str">
        <f>"201304004716"</f>
        <v>201304004716</v>
      </c>
      <c r="H82" t="s">
        <v>205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1</v>
      </c>
      <c r="Y82" t="s">
        <v>206</v>
      </c>
    </row>
    <row r="83" spans="1:25" x14ac:dyDescent="0.25">
      <c r="H83">
        <v>104</v>
      </c>
    </row>
    <row r="84" spans="1:25" x14ac:dyDescent="0.25">
      <c r="A84">
        <v>39</v>
      </c>
      <c r="B84">
        <v>5528</v>
      </c>
      <c r="C84" t="s">
        <v>207</v>
      </c>
      <c r="D84" t="s">
        <v>208</v>
      </c>
      <c r="E84" t="s">
        <v>91</v>
      </c>
      <c r="F84" t="s">
        <v>209</v>
      </c>
      <c r="G84" t="str">
        <f>"200802001896"</f>
        <v>200802001896</v>
      </c>
      <c r="H84" t="s">
        <v>210</v>
      </c>
      <c r="I84">
        <v>0</v>
      </c>
      <c r="J84">
        <v>0</v>
      </c>
      <c r="K84">
        <v>0</v>
      </c>
      <c r="L84">
        <v>0</v>
      </c>
      <c r="M84">
        <v>130</v>
      </c>
      <c r="N84">
        <v>50</v>
      </c>
      <c r="O84">
        <v>70</v>
      </c>
      <c r="P84">
        <v>0</v>
      </c>
      <c r="Q84">
        <v>0</v>
      </c>
      <c r="R84">
        <v>0</v>
      </c>
      <c r="S84">
        <v>0</v>
      </c>
      <c r="T84">
        <v>30</v>
      </c>
      <c r="U84">
        <v>0</v>
      </c>
      <c r="V84">
        <v>0</v>
      </c>
      <c r="X84">
        <v>1</v>
      </c>
      <c r="Y84" t="s">
        <v>211</v>
      </c>
    </row>
    <row r="85" spans="1:25" x14ac:dyDescent="0.25">
      <c r="H85" t="s">
        <v>76</v>
      </c>
    </row>
    <row r="86" spans="1:25" x14ac:dyDescent="0.25">
      <c r="A86">
        <v>40</v>
      </c>
      <c r="B86">
        <v>4965</v>
      </c>
      <c r="C86" t="s">
        <v>212</v>
      </c>
      <c r="D86" t="s">
        <v>213</v>
      </c>
      <c r="E86" t="s">
        <v>21</v>
      </c>
      <c r="F86" t="s">
        <v>214</v>
      </c>
      <c r="G86" t="str">
        <f>"201304001350"</f>
        <v>201304001350</v>
      </c>
      <c r="H86" t="s">
        <v>215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1</v>
      </c>
      <c r="Y86" t="s">
        <v>216</v>
      </c>
    </row>
    <row r="87" spans="1:25" x14ac:dyDescent="0.25">
      <c r="H87" t="s">
        <v>30</v>
      </c>
    </row>
    <row r="88" spans="1:25" x14ac:dyDescent="0.25">
      <c r="A88">
        <v>41</v>
      </c>
      <c r="B88">
        <v>1062</v>
      </c>
      <c r="C88" t="s">
        <v>217</v>
      </c>
      <c r="D88" t="s">
        <v>15</v>
      </c>
      <c r="E88" t="s">
        <v>136</v>
      </c>
      <c r="F88" t="s">
        <v>218</v>
      </c>
      <c r="G88" t="str">
        <f>"201406010773"</f>
        <v>201406010773</v>
      </c>
      <c r="H88" t="s">
        <v>219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50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1</v>
      </c>
      <c r="Y88" t="s">
        <v>220</v>
      </c>
    </row>
    <row r="89" spans="1:25" x14ac:dyDescent="0.25">
      <c r="H89" t="s">
        <v>82</v>
      </c>
    </row>
    <row r="90" spans="1:25" x14ac:dyDescent="0.25">
      <c r="A90">
        <v>42</v>
      </c>
      <c r="B90">
        <v>4691</v>
      </c>
      <c r="C90" t="s">
        <v>221</v>
      </c>
      <c r="D90" t="s">
        <v>116</v>
      </c>
      <c r="E90" t="s">
        <v>91</v>
      </c>
      <c r="F90" t="s">
        <v>222</v>
      </c>
      <c r="G90" t="str">
        <f>"201406010093"</f>
        <v>201406010093</v>
      </c>
      <c r="H90" t="s">
        <v>223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30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1</v>
      </c>
      <c r="Y90" t="s">
        <v>224</v>
      </c>
    </row>
    <row r="91" spans="1:25" x14ac:dyDescent="0.25">
      <c r="H91" t="s">
        <v>46</v>
      </c>
    </row>
    <row r="92" spans="1:25" x14ac:dyDescent="0.25">
      <c r="A92">
        <v>43</v>
      </c>
      <c r="B92">
        <v>5565</v>
      </c>
      <c r="C92" t="s">
        <v>225</v>
      </c>
      <c r="D92" t="s">
        <v>208</v>
      </c>
      <c r="E92" t="s">
        <v>15</v>
      </c>
      <c r="F92" t="s">
        <v>226</v>
      </c>
      <c r="G92" t="str">
        <f>"00012529"</f>
        <v>00012529</v>
      </c>
      <c r="H92" t="s">
        <v>227</v>
      </c>
      <c r="I92">
        <v>150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50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1</v>
      </c>
      <c r="Y92" t="s">
        <v>228</v>
      </c>
    </row>
    <row r="93" spans="1:25" x14ac:dyDescent="0.25">
      <c r="H93" t="s">
        <v>229</v>
      </c>
    </row>
    <row r="94" spans="1:25" x14ac:dyDescent="0.25">
      <c r="A94">
        <v>44</v>
      </c>
      <c r="B94">
        <v>999</v>
      </c>
      <c r="C94" t="s">
        <v>230</v>
      </c>
      <c r="D94" t="s">
        <v>72</v>
      </c>
      <c r="E94" t="s">
        <v>231</v>
      </c>
      <c r="F94" t="s">
        <v>232</v>
      </c>
      <c r="G94" t="str">
        <f>"00192631"</f>
        <v>00192631</v>
      </c>
      <c r="H94" t="s">
        <v>233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30</v>
      </c>
      <c r="U94">
        <v>0</v>
      </c>
      <c r="V94">
        <v>0</v>
      </c>
      <c r="X94">
        <v>1</v>
      </c>
      <c r="Y94" t="s">
        <v>234</v>
      </c>
    </row>
    <row r="95" spans="1:25" x14ac:dyDescent="0.25">
      <c r="H95" t="s">
        <v>46</v>
      </c>
    </row>
    <row r="96" spans="1:25" x14ac:dyDescent="0.25">
      <c r="A96">
        <v>45</v>
      </c>
      <c r="B96">
        <v>685</v>
      </c>
      <c r="C96" t="s">
        <v>235</v>
      </c>
      <c r="D96" t="s">
        <v>106</v>
      </c>
      <c r="E96" t="s">
        <v>128</v>
      </c>
      <c r="F96" t="s">
        <v>236</v>
      </c>
      <c r="G96" t="str">
        <f>"201504003998"</f>
        <v>201504003998</v>
      </c>
      <c r="H96">
        <v>781</v>
      </c>
      <c r="I96">
        <v>0</v>
      </c>
      <c r="J96">
        <v>0</v>
      </c>
      <c r="K96">
        <v>0</v>
      </c>
      <c r="L96">
        <v>200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1</v>
      </c>
      <c r="Y96">
        <v>1031</v>
      </c>
    </row>
    <row r="97" spans="1:25" x14ac:dyDescent="0.25">
      <c r="H97" t="s">
        <v>114</v>
      </c>
    </row>
    <row r="98" spans="1:25" x14ac:dyDescent="0.25">
      <c r="A98">
        <v>46</v>
      </c>
      <c r="B98">
        <v>4160</v>
      </c>
      <c r="C98" t="s">
        <v>237</v>
      </c>
      <c r="D98" t="s">
        <v>238</v>
      </c>
      <c r="E98" t="s">
        <v>128</v>
      </c>
      <c r="F98" t="s">
        <v>239</v>
      </c>
      <c r="G98" t="str">
        <f>"00193593"</f>
        <v>00193593</v>
      </c>
      <c r="H98" t="s">
        <v>240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30</v>
      </c>
      <c r="R98">
        <v>0</v>
      </c>
      <c r="S98">
        <v>0</v>
      </c>
      <c r="T98">
        <v>0</v>
      </c>
      <c r="U98">
        <v>0</v>
      </c>
      <c r="V98">
        <v>0</v>
      </c>
      <c r="X98">
        <v>1</v>
      </c>
      <c r="Y98" t="s">
        <v>241</v>
      </c>
    </row>
    <row r="99" spans="1:25" x14ac:dyDescent="0.25">
      <c r="H99">
        <v>104</v>
      </c>
    </row>
    <row r="100" spans="1:25" x14ac:dyDescent="0.25">
      <c r="A100">
        <v>47</v>
      </c>
      <c r="B100">
        <v>2583</v>
      </c>
      <c r="C100" t="s">
        <v>242</v>
      </c>
      <c r="D100" t="s">
        <v>243</v>
      </c>
      <c r="E100" t="s">
        <v>244</v>
      </c>
      <c r="F100" t="s">
        <v>245</v>
      </c>
      <c r="G100" t="str">
        <f>"00196409"</f>
        <v>00196409</v>
      </c>
      <c r="H100" t="s">
        <v>109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1</v>
      </c>
      <c r="Y100" t="s">
        <v>246</v>
      </c>
    </row>
    <row r="101" spans="1:25" x14ac:dyDescent="0.25">
      <c r="H101">
        <v>104</v>
      </c>
    </row>
    <row r="102" spans="1:25" x14ac:dyDescent="0.25">
      <c r="A102">
        <v>48</v>
      </c>
      <c r="B102">
        <v>1139</v>
      </c>
      <c r="C102" t="s">
        <v>247</v>
      </c>
      <c r="D102" t="s">
        <v>248</v>
      </c>
      <c r="E102" t="s">
        <v>21</v>
      </c>
      <c r="F102" t="s">
        <v>249</v>
      </c>
      <c r="G102" t="str">
        <f>"00112726"</f>
        <v>00112726</v>
      </c>
      <c r="H102" t="s">
        <v>250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1</v>
      </c>
      <c r="Y102" t="s">
        <v>251</v>
      </c>
    </row>
    <row r="103" spans="1:25" x14ac:dyDescent="0.25">
      <c r="H103" t="s">
        <v>114</v>
      </c>
    </row>
    <row r="104" spans="1:25" x14ac:dyDescent="0.25">
      <c r="A104">
        <v>49</v>
      </c>
      <c r="B104">
        <v>245</v>
      </c>
      <c r="C104" t="s">
        <v>252</v>
      </c>
      <c r="D104" t="s">
        <v>253</v>
      </c>
      <c r="E104" t="s">
        <v>21</v>
      </c>
      <c r="F104" t="s">
        <v>254</v>
      </c>
      <c r="G104" t="str">
        <f>"201406014305"</f>
        <v>201406014305</v>
      </c>
      <c r="H104">
        <v>715</v>
      </c>
      <c r="I104">
        <v>0</v>
      </c>
      <c r="J104">
        <v>0</v>
      </c>
      <c r="K104">
        <v>0</v>
      </c>
      <c r="L104">
        <v>260</v>
      </c>
      <c r="M104">
        <v>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1</v>
      </c>
      <c r="Y104">
        <v>1025</v>
      </c>
    </row>
    <row r="105" spans="1:25" x14ac:dyDescent="0.25">
      <c r="H105" t="s">
        <v>99</v>
      </c>
    </row>
    <row r="106" spans="1:25" x14ac:dyDescent="0.25">
      <c r="A106">
        <v>50</v>
      </c>
      <c r="B106">
        <v>5509</v>
      </c>
      <c r="C106" t="s">
        <v>255</v>
      </c>
      <c r="D106" t="s">
        <v>248</v>
      </c>
      <c r="E106" t="s">
        <v>21</v>
      </c>
      <c r="F106" t="s">
        <v>256</v>
      </c>
      <c r="G106" t="str">
        <f>"201406000074"</f>
        <v>201406000074</v>
      </c>
      <c r="H106" t="s">
        <v>257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1</v>
      </c>
      <c r="Y106" t="s">
        <v>258</v>
      </c>
    </row>
    <row r="107" spans="1:25" x14ac:dyDescent="0.25">
      <c r="H107" t="s">
        <v>30</v>
      </c>
    </row>
    <row r="108" spans="1:25" x14ac:dyDescent="0.25">
      <c r="A108">
        <v>51</v>
      </c>
      <c r="B108">
        <v>2707</v>
      </c>
      <c r="C108" t="s">
        <v>259</v>
      </c>
      <c r="D108" t="s">
        <v>260</v>
      </c>
      <c r="E108" t="s">
        <v>136</v>
      </c>
      <c r="F108" t="s">
        <v>261</v>
      </c>
      <c r="G108" t="str">
        <f>"201410010458"</f>
        <v>201410010458</v>
      </c>
      <c r="H108" t="s">
        <v>262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1</v>
      </c>
      <c r="Y108" t="s">
        <v>263</v>
      </c>
    </row>
    <row r="109" spans="1:25" x14ac:dyDescent="0.25">
      <c r="H109" t="s">
        <v>82</v>
      </c>
    </row>
    <row r="110" spans="1:25" x14ac:dyDescent="0.25">
      <c r="A110">
        <v>52</v>
      </c>
      <c r="B110">
        <v>3800</v>
      </c>
      <c r="C110" t="s">
        <v>264</v>
      </c>
      <c r="D110" t="s">
        <v>265</v>
      </c>
      <c r="E110" t="s">
        <v>161</v>
      </c>
      <c r="F110" t="s">
        <v>266</v>
      </c>
      <c r="G110" t="str">
        <f>"201406007825"</f>
        <v>201406007825</v>
      </c>
      <c r="H110" t="s">
        <v>109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1</v>
      </c>
      <c r="Y110" t="s">
        <v>267</v>
      </c>
    </row>
    <row r="111" spans="1:25" x14ac:dyDescent="0.25">
      <c r="H111" t="s">
        <v>70</v>
      </c>
    </row>
    <row r="112" spans="1:25" x14ac:dyDescent="0.25">
      <c r="A112">
        <v>53</v>
      </c>
      <c r="B112">
        <v>3364</v>
      </c>
      <c r="C112" t="s">
        <v>268</v>
      </c>
      <c r="D112" t="s">
        <v>72</v>
      </c>
      <c r="E112" t="s">
        <v>132</v>
      </c>
      <c r="F112" t="s">
        <v>269</v>
      </c>
      <c r="G112" t="str">
        <f>"00113781"</f>
        <v>00113781</v>
      </c>
      <c r="H112" t="s">
        <v>109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1</v>
      </c>
      <c r="Y112" t="s">
        <v>267</v>
      </c>
    </row>
    <row r="113" spans="1:25" x14ac:dyDescent="0.25">
      <c r="H113" t="s">
        <v>18</v>
      </c>
    </row>
    <row r="114" spans="1:25" x14ac:dyDescent="0.25">
      <c r="A114">
        <v>54</v>
      </c>
      <c r="B114">
        <v>2934</v>
      </c>
      <c r="C114" t="s">
        <v>270</v>
      </c>
      <c r="D114" t="s">
        <v>271</v>
      </c>
      <c r="E114" t="s">
        <v>15</v>
      </c>
      <c r="F114" t="s">
        <v>272</v>
      </c>
      <c r="G114" t="str">
        <f>"00153835"</f>
        <v>00153835</v>
      </c>
      <c r="H114" t="s">
        <v>273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1</v>
      </c>
      <c r="Y114" t="s">
        <v>274</v>
      </c>
    </row>
    <row r="115" spans="1:25" x14ac:dyDescent="0.25">
      <c r="H115" t="s">
        <v>82</v>
      </c>
    </row>
    <row r="116" spans="1:25" x14ac:dyDescent="0.25">
      <c r="A116">
        <v>55</v>
      </c>
      <c r="B116">
        <v>3473</v>
      </c>
      <c r="C116" t="s">
        <v>275</v>
      </c>
      <c r="D116" t="s">
        <v>276</v>
      </c>
      <c r="E116" t="s">
        <v>91</v>
      </c>
      <c r="F116" t="s">
        <v>277</v>
      </c>
      <c r="G116" t="str">
        <f>"201406013790"</f>
        <v>201406013790</v>
      </c>
      <c r="H116" t="s">
        <v>278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1</v>
      </c>
      <c r="Y116" t="s">
        <v>279</v>
      </c>
    </row>
    <row r="117" spans="1:25" x14ac:dyDescent="0.25">
      <c r="H117" t="s">
        <v>30</v>
      </c>
    </row>
    <row r="118" spans="1:25" x14ac:dyDescent="0.25">
      <c r="A118">
        <v>56</v>
      </c>
      <c r="B118">
        <v>6053</v>
      </c>
      <c r="C118" t="s">
        <v>280</v>
      </c>
      <c r="D118" t="s">
        <v>281</v>
      </c>
      <c r="E118" t="s">
        <v>282</v>
      </c>
      <c r="F118" t="s">
        <v>283</v>
      </c>
      <c r="G118" t="str">
        <f>"201502003782"</f>
        <v>201502003782</v>
      </c>
      <c r="H118" t="s">
        <v>278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1</v>
      </c>
      <c r="Y118" t="s">
        <v>279</v>
      </c>
    </row>
    <row r="119" spans="1:25" x14ac:dyDescent="0.25">
      <c r="H119" t="s">
        <v>18</v>
      </c>
    </row>
    <row r="120" spans="1:25" x14ac:dyDescent="0.25">
      <c r="A120">
        <v>57</v>
      </c>
      <c r="B120">
        <v>4188</v>
      </c>
      <c r="C120" t="s">
        <v>284</v>
      </c>
      <c r="D120" t="s">
        <v>243</v>
      </c>
      <c r="E120" t="s">
        <v>136</v>
      </c>
      <c r="F120" t="s">
        <v>285</v>
      </c>
      <c r="G120" t="str">
        <f>"00128179"</f>
        <v>00128179</v>
      </c>
      <c r="H120" t="s">
        <v>286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1</v>
      </c>
      <c r="Y120" t="s">
        <v>287</v>
      </c>
    </row>
    <row r="121" spans="1:25" x14ac:dyDescent="0.25">
      <c r="H121" t="s">
        <v>18</v>
      </c>
    </row>
    <row r="122" spans="1:25" x14ac:dyDescent="0.25">
      <c r="A122">
        <v>58</v>
      </c>
      <c r="B122">
        <v>2594</v>
      </c>
      <c r="C122" t="s">
        <v>288</v>
      </c>
      <c r="D122" t="s">
        <v>129</v>
      </c>
      <c r="E122" t="s">
        <v>128</v>
      </c>
      <c r="F122" t="s">
        <v>289</v>
      </c>
      <c r="G122" t="str">
        <f>"201406011538"</f>
        <v>201406011538</v>
      </c>
      <c r="H122">
        <v>770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1</v>
      </c>
      <c r="Y122">
        <v>1000</v>
      </c>
    </row>
    <row r="123" spans="1:25" x14ac:dyDescent="0.25">
      <c r="H123" t="s">
        <v>82</v>
      </c>
    </row>
    <row r="124" spans="1:25" x14ac:dyDescent="0.25">
      <c r="A124">
        <v>59</v>
      </c>
      <c r="B124">
        <v>6392</v>
      </c>
      <c r="C124" t="s">
        <v>290</v>
      </c>
      <c r="D124" t="s">
        <v>291</v>
      </c>
      <c r="E124" t="s">
        <v>38</v>
      </c>
      <c r="F124" t="s">
        <v>292</v>
      </c>
      <c r="G124" t="str">
        <f>"201507000976"</f>
        <v>201507000976</v>
      </c>
      <c r="H124" t="s">
        <v>293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1</v>
      </c>
      <c r="Y124" t="s">
        <v>294</v>
      </c>
    </row>
    <row r="125" spans="1:25" x14ac:dyDescent="0.25">
      <c r="H125" t="s">
        <v>114</v>
      </c>
    </row>
    <row r="126" spans="1:25" x14ac:dyDescent="0.25">
      <c r="A126">
        <v>60</v>
      </c>
      <c r="B126">
        <v>5992</v>
      </c>
      <c r="C126" t="s">
        <v>295</v>
      </c>
      <c r="D126" t="s">
        <v>72</v>
      </c>
      <c r="E126" t="s">
        <v>164</v>
      </c>
      <c r="F126" t="s">
        <v>296</v>
      </c>
      <c r="G126" t="str">
        <f>"201410007208"</f>
        <v>201410007208</v>
      </c>
      <c r="H126" t="s">
        <v>297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1</v>
      </c>
      <c r="Y126" t="s">
        <v>298</v>
      </c>
    </row>
    <row r="127" spans="1:25" x14ac:dyDescent="0.25">
      <c r="H127" t="s">
        <v>82</v>
      </c>
    </row>
    <row r="128" spans="1:25" x14ac:dyDescent="0.25">
      <c r="A128">
        <v>61</v>
      </c>
      <c r="B128">
        <v>3245</v>
      </c>
      <c r="C128" t="s">
        <v>299</v>
      </c>
      <c r="D128" t="s">
        <v>32</v>
      </c>
      <c r="E128" t="s">
        <v>85</v>
      </c>
      <c r="F128" t="s">
        <v>300</v>
      </c>
      <c r="G128" t="str">
        <f>"00131569"</f>
        <v>00131569</v>
      </c>
      <c r="H128" t="s">
        <v>301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1</v>
      </c>
      <c r="Y128" t="s">
        <v>302</v>
      </c>
    </row>
    <row r="129" spans="1:25" x14ac:dyDescent="0.25">
      <c r="H129" t="s">
        <v>30</v>
      </c>
    </row>
    <row r="130" spans="1:25" x14ac:dyDescent="0.25">
      <c r="A130">
        <v>62</v>
      </c>
      <c r="B130">
        <v>1512</v>
      </c>
      <c r="C130" t="s">
        <v>303</v>
      </c>
      <c r="D130" t="s">
        <v>72</v>
      </c>
      <c r="E130" t="s">
        <v>304</v>
      </c>
      <c r="F130" t="s">
        <v>305</v>
      </c>
      <c r="G130" t="str">
        <f>"201406017650"</f>
        <v>201406017650</v>
      </c>
      <c r="H130" t="s">
        <v>306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1</v>
      </c>
      <c r="Y130" t="s">
        <v>307</v>
      </c>
    </row>
    <row r="131" spans="1:25" x14ac:dyDescent="0.25">
      <c r="H131" t="s">
        <v>46</v>
      </c>
    </row>
    <row r="132" spans="1:25" x14ac:dyDescent="0.25">
      <c r="A132">
        <v>63</v>
      </c>
      <c r="B132">
        <v>3264</v>
      </c>
      <c r="C132" t="s">
        <v>308</v>
      </c>
      <c r="D132" t="s">
        <v>309</v>
      </c>
      <c r="E132" t="s">
        <v>310</v>
      </c>
      <c r="F132" t="s">
        <v>311</v>
      </c>
      <c r="G132" t="str">
        <f>"00201642"</f>
        <v>00201642</v>
      </c>
      <c r="H132" t="s">
        <v>312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1</v>
      </c>
      <c r="Y132" t="s">
        <v>313</v>
      </c>
    </row>
    <row r="133" spans="1:25" x14ac:dyDescent="0.25">
      <c r="H133">
        <v>104</v>
      </c>
    </row>
    <row r="134" spans="1:25" x14ac:dyDescent="0.25">
      <c r="A134">
        <v>64</v>
      </c>
      <c r="B134">
        <v>4153</v>
      </c>
      <c r="C134" t="s">
        <v>314</v>
      </c>
      <c r="D134" t="s">
        <v>116</v>
      </c>
      <c r="E134" t="s">
        <v>132</v>
      </c>
      <c r="F134" t="s">
        <v>315</v>
      </c>
      <c r="G134" t="str">
        <f>"00107403"</f>
        <v>00107403</v>
      </c>
      <c r="H134" t="s">
        <v>219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1</v>
      </c>
      <c r="Y134" t="s">
        <v>316</v>
      </c>
    </row>
    <row r="135" spans="1:25" x14ac:dyDescent="0.25">
      <c r="H135" t="s">
        <v>70</v>
      </c>
    </row>
    <row r="136" spans="1:25" x14ac:dyDescent="0.25">
      <c r="A136">
        <v>65</v>
      </c>
      <c r="B136">
        <v>464</v>
      </c>
      <c r="C136" t="s">
        <v>317</v>
      </c>
      <c r="D136" t="s">
        <v>141</v>
      </c>
      <c r="E136" t="s">
        <v>244</v>
      </c>
      <c r="F136" t="s">
        <v>318</v>
      </c>
      <c r="G136" t="str">
        <f>"00046054"</f>
        <v>00046054</v>
      </c>
      <c r="H136" t="s">
        <v>319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30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1</v>
      </c>
      <c r="Y136" t="s">
        <v>320</v>
      </c>
    </row>
    <row r="137" spans="1:25" x14ac:dyDescent="0.25">
      <c r="H137" t="s">
        <v>99</v>
      </c>
    </row>
    <row r="138" spans="1:25" x14ac:dyDescent="0.25">
      <c r="A138">
        <v>66</v>
      </c>
      <c r="B138">
        <v>5343</v>
      </c>
      <c r="C138" t="s">
        <v>321</v>
      </c>
      <c r="D138" t="s">
        <v>132</v>
      </c>
      <c r="E138" t="s">
        <v>322</v>
      </c>
      <c r="F138" t="s">
        <v>323</v>
      </c>
      <c r="G138" t="str">
        <f>"201304002125"</f>
        <v>201304002125</v>
      </c>
      <c r="H138" t="s">
        <v>324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30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1</v>
      </c>
      <c r="Y138" t="s">
        <v>325</v>
      </c>
    </row>
    <row r="139" spans="1:25" x14ac:dyDescent="0.25">
      <c r="H139" t="s">
        <v>82</v>
      </c>
    </row>
    <row r="140" spans="1:25" x14ac:dyDescent="0.25">
      <c r="A140">
        <v>67</v>
      </c>
      <c r="B140">
        <v>44</v>
      </c>
      <c r="C140" t="s">
        <v>326</v>
      </c>
      <c r="D140" t="s">
        <v>327</v>
      </c>
      <c r="E140" t="s">
        <v>328</v>
      </c>
      <c r="F140" t="s">
        <v>329</v>
      </c>
      <c r="G140" t="str">
        <f>"201504000349"</f>
        <v>201504000349</v>
      </c>
      <c r="H140" t="s">
        <v>57</v>
      </c>
      <c r="I140">
        <v>0</v>
      </c>
      <c r="J140">
        <v>0</v>
      </c>
      <c r="K140">
        <v>0</v>
      </c>
      <c r="L140">
        <v>0</v>
      </c>
      <c r="M140">
        <v>100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1</v>
      </c>
      <c r="Y140" t="s">
        <v>330</v>
      </c>
    </row>
    <row r="141" spans="1:25" x14ac:dyDescent="0.25">
      <c r="H141" t="s">
        <v>70</v>
      </c>
    </row>
    <row r="142" spans="1:25" x14ac:dyDescent="0.25">
      <c r="A142">
        <v>68</v>
      </c>
      <c r="B142">
        <v>396</v>
      </c>
      <c r="C142" t="s">
        <v>331</v>
      </c>
      <c r="D142" t="s">
        <v>112</v>
      </c>
      <c r="E142" t="s">
        <v>164</v>
      </c>
      <c r="F142" t="s">
        <v>332</v>
      </c>
      <c r="G142" t="str">
        <f>"201406000832"</f>
        <v>201406000832</v>
      </c>
      <c r="H142" t="s">
        <v>333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1</v>
      </c>
      <c r="Y142" t="s">
        <v>334</v>
      </c>
    </row>
    <row r="143" spans="1:25" x14ac:dyDescent="0.25">
      <c r="H143" t="s">
        <v>30</v>
      </c>
    </row>
    <row r="144" spans="1:25" x14ac:dyDescent="0.25">
      <c r="A144">
        <v>69</v>
      </c>
      <c r="B144">
        <v>3984</v>
      </c>
      <c r="C144" t="s">
        <v>335</v>
      </c>
      <c r="D144" t="s">
        <v>15</v>
      </c>
      <c r="E144" t="s">
        <v>85</v>
      </c>
      <c r="F144" t="s">
        <v>336</v>
      </c>
      <c r="G144" t="str">
        <f>"201406018980"</f>
        <v>201406018980</v>
      </c>
      <c r="H144" t="s">
        <v>337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1</v>
      </c>
      <c r="Y144" t="s">
        <v>338</v>
      </c>
    </row>
    <row r="145" spans="1:25" x14ac:dyDescent="0.25">
      <c r="H145" t="s">
        <v>30</v>
      </c>
    </row>
    <row r="146" spans="1:25" x14ac:dyDescent="0.25">
      <c r="A146">
        <v>70</v>
      </c>
      <c r="B146">
        <v>248</v>
      </c>
      <c r="C146" t="s">
        <v>339</v>
      </c>
      <c r="D146" t="s">
        <v>128</v>
      </c>
      <c r="E146" t="s">
        <v>141</v>
      </c>
      <c r="F146" t="s">
        <v>340</v>
      </c>
      <c r="G146" t="str">
        <f>"201402012024"</f>
        <v>201402012024</v>
      </c>
      <c r="H146">
        <v>693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1</v>
      </c>
      <c r="Y146">
        <v>983</v>
      </c>
    </row>
    <row r="147" spans="1:25" x14ac:dyDescent="0.25">
      <c r="H147" t="s">
        <v>30</v>
      </c>
    </row>
    <row r="148" spans="1:25" x14ac:dyDescent="0.25">
      <c r="A148">
        <v>71</v>
      </c>
      <c r="B148">
        <v>699</v>
      </c>
      <c r="C148" t="s">
        <v>341</v>
      </c>
      <c r="D148" t="s">
        <v>21</v>
      </c>
      <c r="E148" t="s">
        <v>128</v>
      </c>
      <c r="F148">
        <v>1038613</v>
      </c>
      <c r="G148" t="str">
        <f>"201409002926"</f>
        <v>201409002926</v>
      </c>
      <c r="H148" t="s">
        <v>342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1</v>
      </c>
      <c r="Y148" t="s">
        <v>343</v>
      </c>
    </row>
    <row r="149" spans="1:25" x14ac:dyDescent="0.25">
      <c r="H149" t="s">
        <v>46</v>
      </c>
    </row>
    <row r="150" spans="1:25" x14ac:dyDescent="0.25">
      <c r="A150">
        <v>72</v>
      </c>
      <c r="B150">
        <v>2154</v>
      </c>
      <c r="C150" t="s">
        <v>344</v>
      </c>
      <c r="D150" t="s">
        <v>345</v>
      </c>
      <c r="E150" t="s">
        <v>15</v>
      </c>
      <c r="F150" t="s">
        <v>346</v>
      </c>
      <c r="G150" t="str">
        <f>"201304001989"</f>
        <v>201304001989</v>
      </c>
      <c r="H150" t="s">
        <v>347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1</v>
      </c>
      <c r="Y150" t="s">
        <v>348</v>
      </c>
    </row>
    <row r="151" spans="1:25" x14ac:dyDescent="0.25">
      <c r="H151" t="s">
        <v>46</v>
      </c>
    </row>
    <row r="152" spans="1:25" x14ac:dyDescent="0.25">
      <c r="A152">
        <v>73</v>
      </c>
      <c r="B152">
        <v>1988</v>
      </c>
      <c r="C152" t="s">
        <v>349</v>
      </c>
      <c r="D152" t="s">
        <v>116</v>
      </c>
      <c r="E152" t="s">
        <v>15</v>
      </c>
      <c r="F152" t="s">
        <v>350</v>
      </c>
      <c r="G152" t="str">
        <f>"201406005161"</f>
        <v>201406005161</v>
      </c>
      <c r="H152" t="s">
        <v>351</v>
      </c>
      <c r="I152">
        <v>0</v>
      </c>
      <c r="J152">
        <v>0</v>
      </c>
      <c r="K152">
        <v>0</v>
      </c>
      <c r="L152">
        <v>0</v>
      </c>
      <c r="M152">
        <v>100</v>
      </c>
      <c r="N152">
        <v>70</v>
      </c>
      <c r="O152">
        <v>0</v>
      </c>
      <c r="P152">
        <v>50</v>
      </c>
      <c r="Q152">
        <v>0</v>
      </c>
      <c r="R152">
        <v>30</v>
      </c>
      <c r="S152">
        <v>0</v>
      </c>
      <c r="T152">
        <v>0</v>
      </c>
      <c r="U152">
        <v>0</v>
      </c>
      <c r="V152">
        <v>0</v>
      </c>
      <c r="X152">
        <v>1</v>
      </c>
      <c r="Y152" t="s">
        <v>352</v>
      </c>
    </row>
    <row r="153" spans="1:25" x14ac:dyDescent="0.25">
      <c r="H153" t="s">
        <v>114</v>
      </c>
    </row>
    <row r="154" spans="1:25" x14ac:dyDescent="0.25">
      <c r="A154">
        <v>74</v>
      </c>
      <c r="B154">
        <v>2</v>
      </c>
      <c r="C154" t="s">
        <v>353</v>
      </c>
      <c r="D154" t="s">
        <v>327</v>
      </c>
      <c r="E154" t="s">
        <v>15</v>
      </c>
      <c r="F154" t="s">
        <v>354</v>
      </c>
      <c r="G154" t="str">
        <f>"201511020205"</f>
        <v>201511020205</v>
      </c>
      <c r="H154" t="s">
        <v>355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50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1</v>
      </c>
      <c r="Y154" t="s">
        <v>356</v>
      </c>
    </row>
    <row r="155" spans="1:25" x14ac:dyDescent="0.25">
      <c r="H155" t="s">
        <v>114</v>
      </c>
    </row>
    <row r="156" spans="1:25" x14ac:dyDescent="0.25">
      <c r="A156">
        <v>75</v>
      </c>
      <c r="B156">
        <v>2319</v>
      </c>
      <c r="C156" t="s">
        <v>357</v>
      </c>
      <c r="D156" t="s">
        <v>358</v>
      </c>
      <c r="E156" t="s">
        <v>359</v>
      </c>
      <c r="F156" t="s">
        <v>360</v>
      </c>
      <c r="G156" t="str">
        <f>"201303000441"</f>
        <v>201303000441</v>
      </c>
      <c r="H156" t="s">
        <v>293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1</v>
      </c>
      <c r="Y156" t="s">
        <v>361</v>
      </c>
    </row>
    <row r="157" spans="1:25" x14ac:dyDescent="0.25">
      <c r="H157" t="s">
        <v>120</v>
      </c>
    </row>
    <row r="158" spans="1:25" x14ac:dyDescent="0.25">
      <c r="A158">
        <v>76</v>
      </c>
      <c r="B158">
        <v>2002</v>
      </c>
      <c r="C158" t="s">
        <v>362</v>
      </c>
      <c r="D158" t="s">
        <v>363</v>
      </c>
      <c r="E158" t="s">
        <v>364</v>
      </c>
      <c r="F158" t="s">
        <v>365</v>
      </c>
      <c r="G158" t="str">
        <f>"00151816"</f>
        <v>00151816</v>
      </c>
      <c r="H158" t="s">
        <v>366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30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1</v>
      </c>
      <c r="Y158" t="s">
        <v>367</v>
      </c>
    </row>
    <row r="159" spans="1:25" x14ac:dyDescent="0.25">
      <c r="H159">
        <v>104</v>
      </c>
    </row>
    <row r="160" spans="1:25" x14ac:dyDescent="0.25">
      <c r="A160">
        <v>77</v>
      </c>
      <c r="B160">
        <v>819</v>
      </c>
      <c r="C160" t="s">
        <v>368</v>
      </c>
      <c r="D160" t="s">
        <v>369</v>
      </c>
      <c r="E160" t="s">
        <v>370</v>
      </c>
      <c r="F160" t="s">
        <v>371</v>
      </c>
      <c r="G160" t="str">
        <f>"201603000005"</f>
        <v>201603000005</v>
      </c>
      <c r="H160" t="s">
        <v>250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50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1</v>
      </c>
      <c r="Y160" t="s">
        <v>372</v>
      </c>
    </row>
    <row r="161" spans="1:25" x14ac:dyDescent="0.25">
      <c r="H161" t="s">
        <v>114</v>
      </c>
    </row>
    <row r="162" spans="1:25" x14ac:dyDescent="0.25">
      <c r="A162">
        <v>78</v>
      </c>
      <c r="B162">
        <v>5193</v>
      </c>
      <c r="C162" t="s">
        <v>373</v>
      </c>
      <c r="D162" t="s">
        <v>72</v>
      </c>
      <c r="E162" t="s">
        <v>150</v>
      </c>
      <c r="F162" t="s">
        <v>374</v>
      </c>
      <c r="G162" t="str">
        <f>"00192585"</f>
        <v>00192585</v>
      </c>
      <c r="H162" t="s">
        <v>375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1</v>
      </c>
      <c r="Y162" t="s">
        <v>376</v>
      </c>
    </row>
    <row r="163" spans="1:25" x14ac:dyDescent="0.25">
      <c r="H163" t="s">
        <v>76</v>
      </c>
    </row>
    <row r="164" spans="1:25" x14ac:dyDescent="0.25">
      <c r="A164">
        <v>79</v>
      </c>
      <c r="B164">
        <v>1465</v>
      </c>
      <c r="C164" t="s">
        <v>377</v>
      </c>
      <c r="D164" t="s">
        <v>291</v>
      </c>
      <c r="E164" t="s">
        <v>378</v>
      </c>
      <c r="F164" t="s">
        <v>379</v>
      </c>
      <c r="G164" t="str">
        <f>"201410006422"</f>
        <v>201410006422</v>
      </c>
      <c r="H164" t="s">
        <v>380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1</v>
      </c>
      <c r="Y164" t="s">
        <v>381</v>
      </c>
    </row>
    <row r="165" spans="1:25" x14ac:dyDescent="0.25">
      <c r="H165" t="s">
        <v>114</v>
      </c>
    </row>
    <row r="166" spans="1:25" x14ac:dyDescent="0.25">
      <c r="A166">
        <v>80</v>
      </c>
      <c r="B166">
        <v>4827</v>
      </c>
      <c r="C166" t="s">
        <v>382</v>
      </c>
      <c r="D166" t="s">
        <v>164</v>
      </c>
      <c r="E166" t="s">
        <v>15</v>
      </c>
      <c r="F166" t="s">
        <v>383</v>
      </c>
      <c r="G166" t="str">
        <f>"201506000794"</f>
        <v>201506000794</v>
      </c>
      <c r="H166" t="s">
        <v>384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3</v>
      </c>
      <c r="Y166" t="s">
        <v>385</v>
      </c>
    </row>
    <row r="167" spans="1:25" x14ac:dyDescent="0.25">
      <c r="H167" t="s">
        <v>18</v>
      </c>
    </row>
    <row r="168" spans="1:25" x14ac:dyDescent="0.25">
      <c r="A168">
        <v>81</v>
      </c>
      <c r="B168">
        <v>213</v>
      </c>
      <c r="C168" t="s">
        <v>386</v>
      </c>
      <c r="D168" t="s">
        <v>387</v>
      </c>
      <c r="E168" t="s">
        <v>388</v>
      </c>
      <c r="F168" t="s">
        <v>389</v>
      </c>
      <c r="G168" t="str">
        <f>"201504005348"</f>
        <v>201504005348</v>
      </c>
      <c r="H168" t="s">
        <v>390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50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1</v>
      </c>
      <c r="Y168" t="s">
        <v>391</v>
      </c>
    </row>
    <row r="169" spans="1:25" x14ac:dyDescent="0.25">
      <c r="H169">
        <v>106</v>
      </c>
    </row>
    <row r="170" spans="1:25" x14ac:dyDescent="0.25">
      <c r="A170">
        <v>82</v>
      </c>
      <c r="B170">
        <v>5257</v>
      </c>
      <c r="C170" t="s">
        <v>392</v>
      </c>
      <c r="D170" t="s">
        <v>291</v>
      </c>
      <c r="E170" t="s">
        <v>393</v>
      </c>
      <c r="F170" t="s">
        <v>394</v>
      </c>
      <c r="G170" t="str">
        <f>"201304005511"</f>
        <v>201304005511</v>
      </c>
      <c r="H170" t="s">
        <v>278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1</v>
      </c>
      <c r="Y170" t="s">
        <v>395</v>
      </c>
    </row>
    <row r="171" spans="1:25" x14ac:dyDescent="0.25">
      <c r="H171" t="s">
        <v>114</v>
      </c>
    </row>
    <row r="172" spans="1:25" x14ac:dyDescent="0.25">
      <c r="A172">
        <v>83</v>
      </c>
      <c r="B172">
        <v>4900</v>
      </c>
      <c r="C172" t="s">
        <v>396</v>
      </c>
      <c r="D172" t="s">
        <v>397</v>
      </c>
      <c r="E172" t="s">
        <v>398</v>
      </c>
      <c r="F172" t="s">
        <v>399</v>
      </c>
      <c r="G172" t="str">
        <f>"201406001632"</f>
        <v>201406001632</v>
      </c>
      <c r="H172" t="s">
        <v>337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50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1</v>
      </c>
      <c r="Y172" t="s">
        <v>400</v>
      </c>
    </row>
    <row r="173" spans="1:25" x14ac:dyDescent="0.25">
      <c r="H173" t="s">
        <v>70</v>
      </c>
    </row>
    <row r="174" spans="1:25" x14ac:dyDescent="0.25">
      <c r="A174">
        <v>84</v>
      </c>
      <c r="B174">
        <v>362</v>
      </c>
      <c r="C174" t="s">
        <v>401</v>
      </c>
      <c r="D174" t="s">
        <v>402</v>
      </c>
      <c r="E174" t="s">
        <v>107</v>
      </c>
      <c r="F174" t="s">
        <v>403</v>
      </c>
      <c r="G174" t="str">
        <f>"201406014571"</f>
        <v>201406014571</v>
      </c>
      <c r="H174" t="s">
        <v>404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1</v>
      </c>
      <c r="Y174" t="s">
        <v>405</v>
      </c>
    </row>
    <row r="175" spans="1:25" x14ac:dyDescent="0.25">
      <c r="H175" t="s">
        <v>99</v>
      </c>
    </row>
    <row r="176" spans="1:25" x14ac:dyDescent="0.25">
      <c r="A176">
        <v>85</v>
      </c>
      <c r="B176">
        <v>4799</v>
      </c>
      <c r="C176" t="s">
        <v>406</v>
      </c>
      <c r="D176" t="s">
        <v>407</v>
      </c>
      <c r="E176" t="s">
        <v>408</v>
      </c>
      <c r="F176" t="s">
        <v>409</v>
      </c>
      <c r="G176" t="str">
        <f>"201201000129"</f>
        <v>201201000129</v>
      </c>
      <c r="H176" t="s">
        <v>410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1</v>
      </c>
      <c r="Y176" t="s">
        <v>411</v>
      </c>
    </row>
    <row r="177" spans="1:25" x14ac:dyDescent="0.25">
      <c r="H177" t="s">
        <v>114</v>
      </c>
    </row>
    <row r="178" spans="1:25" x14ac:dyDescent="0.25">
      <c r="A178">
        <v>86</v>
      </c>
      <c r="B178">
        <v>1879</v>
      </c>
      <c r="C178" t="s">
        <v>412</v>
      </c>
      <c r="D178" t="s">
        <v>199</v>
      </c>
      <c r="E178" t="s">
        <v>21</v>
      </c>
      <c r="F178" t="s">
        <v>413</v>
      </c>
      <c r="G178" t="str">
        <f>"201304003746"</f>
        <v>201304003746</v>
      </c>
      <c r="H178" t="s">
        <v>250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1</v>
      </c>
      <c r="Y178" t="s">
        <v>414</v>
      </c>
    </row>
    <row r="179" spans="1:25" x14ac:dyDescent="0.25">
      <c r="H179" t="s">
        <v>120</v>
      </c>
    </row>
    <row r="180" spans="1:25" x14ac:dyDescent="0.25">
      <c r="A180">
        <v>87</v>
      </c>
      <c r="B180">
        <v>2933</v>
      </c>
      <c r="C180" t="s">
        <v>270</v>
      </c>
      <c r="D180" t="s">
        <v>128</v>
      </c>
      <c r="E180" t="s">
        <v>15</v>
      </c>
      <c r="F180" t="s">
        <v>415</v>
      </c>
      <c r="G180" t="str">
        <f>"00153735"</f>
        <v>00153735</v>
      </c>
      <c r="H180" t="s">
        <v>416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1</v>
      </c>
      <c r="Y180" t="s">
        <v>417</v>
      </c>
    </row>
    <row r="181" spans="1:25" x14ac:dyDescent="0.25">
      <c r="H181" t="s">
        <v>114</v>
      </c>
    </row>
    <row r="182" spans="1:25" x14ac:dyDescent="0.25">
      <c r="A182">
        <v>88</v>
      </c>
      <c r="B182">
        <v>995</v>
      </c>
      <c r="C182" t="s">
        <v>418</v>
      </c>
      <c r="D182" t="s">
        <v>65</v>
      </c>
      <c r="E182" t="s">
        <v>91</v>
      </c>
      <c r="F182" t="s">
        <v>419</v>
      </c>
      <c r="G182" t="str">
        <f>"200901000237"</f>
        <v>200901000237</v>
      </c>
      <c r="H182" t="s">
        <v>420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1</v>
      </c>
      <c r="Y182" t="s">
        <v>421</v>
      </c>
    </row>
    <row r="183" spans="1:25" x14ac:dyDescent="0.25">
      <c r="H183" t="s">
        <v>70</v>
      </c>
    </row>
    <row r="184" spans="1:25" x14ac:dyDescent="0.25">
      <c r="A184">
        <v>89</v>
      </c>
      <c r="B184">
        <v>5151</v>
      </c>
      <c r="C184" t="s">
        <v>422</v>
      </c>
      <c r="D184" t="s">
        <v>116</v>
      </c>
      <c r="E184" t="s">
        <v>128</v>
      </c>
      <c r="F184" t="s">
        <v>423</v>
      </c>
      <c r="G184" t="str">
        <f>"201402003056"</f>
        <v>201402003056</v>
      </c>
      <c r="H184" t="s">
        <v>424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1</v>
      </c>
      <c r="Y184" t="s">
        <v>425</v>
      </c>
    </row>
    <row r="185" spans="1:25" x14ac:dyDescent="0.25">
      <c r="H185" t="s">
        <v>114</v>
      </c>
    </row>
    <row r="186" spans="1:25" x14ac:dyDescent="0.25">
      <c r="A186">
        <v>90</v>
      </c>
      <c r="B186">
        <v>1071</v>
      </c>
      <c r="C186" t="s">
        <v>426</v>
      </c>
      <c r="D186" t="s">
        <v>32</v>
      </c>
      <c r="E186" t="s">
        <v>128</v>
      </c>
      <c r="F186" t="s">
        <v>427</v>
      </c>
      <c r="G186" t="str">
        <f>"201303001072"</f>
        <v>201303001072</v>
      </c>
      <c r="H186" t="s">
        <v>428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50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1</v>
      </c>
      <c r="Y186" t="s">
        <v>429</v>
      </c>
    </row>
    <row r="187" spans="1:25" x14ac:dyDescent="0.25">
      <c r="H187" t="s">
        <v>70</v>
      </c>
    </row>
    <row r="188" spans="1:25" x14ac:dyDescent="0.25">
      <c r="A188">
        <v>91</v>
      </c>
      <c r="B188">
        <v>1125</v>
      </c>
      <c r="C188" t="s">
        <v>430</v>
      </c>
      <c r="D188" t="s">
        <v>431</v>
      </c>
      <c r="E188" t="s">
        <v>15</v>
      </c>
      <c r="F188" t="s">
        <v>432</v>
      </c>
      <c r="G188" t="str">
        <f>"00104784"</f>
        <v>00104784</v>
      </c>
      <c r="H188">
        <v>880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1</v>
      </c>
      <c r="Y188">
        <v>950</v>
      </c>
    </row>
    <row r="189" spans="1:25" x14ac:dyDescent="0.25">
      <c r="H189" t="s">
        <v>82</v>
      </c>
    </row>
    <row r="190" spans="1:25" x14ac:dyDescent="0.25">
      <c r="A190">
        <v>92</v>
      </c>
      <c r="B190">
        <v>5699</v>
      </c>
      <c r="C190" t="s">
        <v>433</v>
      </c>
      <c r="D190" t="s">
        <v>328</v>
      </c>
      <c r="E190" t="s">
        <v>434</v>
      </c>
      <c r="F190" t="s">
        <v>435</v>
      </c>
      <c r="G190" t="str">
        <f>"201410010884"</f>
        <v>201410010884</v>
      </c>
      <c r="H190" t="s">
        <v>436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1</v>
      </c>
      <c r="Y190" t="s">
        <v>437</v>
      </c>
    </row>
    <row r="191" spans="1:25" x14ac:dyDescent="0.25">
      <c r="H191" t="s">
        <v>114</v>
      </c>
    </row>
    <row r="192" spans="1:25" x14ac:dyDescent="0.25">
      <c r="A192">
        <v>93</v>
      </c>
      <c r="B192">
        <v>6025</v>
      </c>
      <c r="C192" t="s">
        <v>438</v>
      </c>
      <c r="D192" t="s">
        <v>439</v>
      </c>
      <c r="E192" t="s">
        <v>440</v>
      </c>
      <c r="F192" t="s">
        <v>441</v>
      </c>
      <c r="G192" t="str">
        <f>"201410011981"</f>
        <v>201410011981</v>
      </c>
      <c r="H192" t="s">
        <v>442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30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1</v>
      </c>
      <c r="Y192" t="s">
        <v>443</v>
      </c>
    </row>
    <row r="193" spans="1:25" x14ac:dyDescent="0.25">
      <c r="H193" t="s">
        <v>30</v>
      </c>
    </row>
    <row r="194" spans="1:25" x14ac:dyDescent="0.25">
      <c r="A194">
        <v>94</v>
      </c>
      <c r="B194">
        <v>6163</v>
      </c>
      <c r="C194" t="s">
        <v>444</v>
      </c>
      <c r="D194" t="s">
        <v>15</v>
      </c>
      <c r="E194" t="s">
        <v>393</v>
      </c>
      <c r="F194" t="s">
        <v>445</v>
      </c>
      <c r="G194" t="str">
        <f>"201304006394"</f>
        <v>201304006394</v>
      </c>
      <c r="H194" t="s">
        <v>446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1</v>
      </c>
      <c r="Y194" t="s">
        <v>447</v>
      </c>
    </row>
    <row r="195" spans="1:25" x14ac:dyDescent="0.25">
      <c r="H195" t="s">
        <v>30</v>
      </c>
    </row>
    <row r="196" spans="1:25" x14ac:dyDescent="0.25">
      <c r="A196">
        <v>95</v>
      </c>
      <c r="B196">
        <v>4191</v>
      </c>
      <c r="C196" t="s">
        <v>448</v>
      </c>
      <c r="D196" t="s">
        <v>449</v>
      </c>
      <c r="E196" t="s">
        <v>450</v>
      </c>
      <c r="F196" t="s">
        <v>451</v>
      </c>
      <c r="G196" t="str">
        <f>"00209496"</f>
        <v>00209496</v>
      </c>
      <c r="H196" t="s">
        <v>452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1</v>
      </c>
      <c r="Y196" t="s">
        <v>453</v>
      </c>
    </row>
    <row r="197" spans="1:25" x14ac:dyDescent="0.25">
      <c r="H197">
        <v>104</v>
      </c>
    </row>
    <row r="198" spans="1:25" x14ac:dyDescent="0.25">
      <c r="A198">
        <v>96</v>
      </c>
      <c r="B198">
        <v>3337</v>
      </c>
      <c r="C198" t="s">
        <v>454</v>
      </c>
      <c r="D198" t="s">
        <v>455</v>
      </c>
      <c r="E198" t="s">
        <v>132</v>
      </c>
      <c r="F198" t="s">
        <v>456</v>
      </c>
      <c r="G198" t="str">
        <f>"201304001790"</f>
        <v>201304001790</v>
      </c>
      <c r="H198" t="s">
        <v>301</v>
      </c>
      <c r="I198">
        <v>0</v>
      </c>
      <c r="J198">
        <v>0</v>
      </c>
      <c r="K198">
        <v>0</v>
      </c>
      <c r="L198">
        <v>0</v>
      </c>
      <c r="M198">
        <v>100</v>
      </c>
      <c r="N198">
        <v>50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1</v>
      </c>
      <c r="Y198" t="s">
        <v>453</v>
      </c>
    </row>
    <row r="199" spans="1:25" x14ac:dyDescent="0.25">
      <c r="H199" t="s">
        <v>46</v>
      </c>
    </row>
    <row r="200" spans="1:25" x14ac:dyDescent="0.25">
      <c r="A200">
        <v>97</v>
      </c>
      <c r="B200">
        <v>5067</v>
      </c>
      <c r="C200" t="s">
        <v>457</v>
      </c>
      <c r="D200" t="s">
        <v>458</v>
      </c>
      <c r="E200" t="s">
        <v>132</v>
      </c>
      <c r="F200" t="s">
        <v>459</v>
      </c>
      <c r="G200" t="str">
        <f>"00104599"</f>
        <v>00104599</v>
      </c>
      <c r="H200" t="s">
        <v>460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30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1</v>
      </c>
      <c r="Y200" t="s">
        <v>461</v>
      </c>
    </row>
    <row r="201" spans="1:25" x14ac:dyDescent="0.25">
      <c r="H201" t="s">
        <v>120</v>
      </c>
    </row>
    <row r="202" spans="1:25" x14ac:dyDescent="0.25">
      <c r="A202">
        <v>98</v>
      </c>
      <c r="B202">
        <v>3403</v>
      </c>
      <c r="C202" t="s">
        <v>462</v>
      </c>
      <c r="D202" t="s">
        <v>291</v>
      </c>
      <c r="E202" t="s">
        <v>38</v>
      </c>
      <c r="F202" t="s">
        <v>463</v>
      </c>
      <c r="G202" t="str">
        <f>"00012342"</f>
        <v>00012342</v>
      </c>
      <c r="H202" t="s">
        <v>464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1</v>
      </c>
      <c r="Y202" t="s">
        <v>465</v>
      </c>
    </row>
    <row r="203" spans="1:25" x14ac:dyDescent="0.25">
      <c r="H203" t="s">
        <v>120</v>
      </c>
    </row>
    <row r="204" spans="1:25" x14ac:dyDescent="0.25">
      <c r="A204">
        <v>99</v>
      </c>
      <c r="B204">
        <v>4187</v>
      </c>
      <c r="C204" t="s">
        <v>466</v>
      </c>
      <c r="D204" t="s">
        <v>141</v>
      </c>
      <c r="E204" t="s">
        <v>128</v>
      </c>
      <c r="F204" t="s">
        <v>467</v>
      </c>
      <c r="G204" t="str">
        <f>"201406015333"</f>
        <v>201406015333</v>
      </c>
      <c r="H204">
        <v>759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1</v>
      </c>
      <c r="Y204">
        <v>939</v>
      </c>
    </row>
    <row r="205" spans="1:25" x14ac:dyDescent="0.25">
      <c r="H205" t="s">
        <v>70</v>
      </c>
    </row>
    <row r="206" spans="1:25" x14ac:dyDescent="0.25">
      <c r="A206">
        <v>100</v>
      </c>
      <c r="B206">
        <v>1750</v>
      </c>
      <c r="C206" t="s">
        <v>468</v>
      </c>
      <c r="D206" t="s">
        <v>106</v>
      </c>
      <c r="E206" t="s">
        <v>450</v>
      </c>
      <c r="F206" t="s">
        <v>469</v>
      </c>
      <c r="G206" t="str">
        <f>"00121290"</f>
        <v>00121290</v>
      </c>
      <c r="H206" t="s">
        <v>470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1</v>
      </c>
      <c r="Y206" t="s">
        <v>471</v>
      </c>
    </row>
    <row r="207" spans="1:25" x14ac:dyDescent="0.25">
      <c r="H207" t="s">
        <v>18</v>
      </c>
    </row>
    <row r="208" spans="1:25" x14ac:dyDescent="0.25">
      <c r="A208">
        <v>101</v>
      </c>
      <c r="B208">
        <v>4936</v>
      </c>
      <c r="C208" t="s">
        <v>472</v>
      </c>
      <c r="D208" t="s">
        <v>106</v>
      </c>
      <c r="E208" t="s">
        <v>15</v>
      </c>
      <c r="F208" t="s">
        <v>473</v>
      </c>
      <c r="G208" t="str">
        <f>"00102504"</f>
        <v>00102504</v>
      </c>
      <c r="H208" t="s">
        <v>474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0</v>
      </c>
      <c r="O208">
        <v>0</v>
      </c>
      <c r="P208">
        <v>70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1</v>
      </c>
      <c r="Y208" t="s">
        <v>475</v>
      </c>
    </row>
    <row r="209" spans="1:25" x14ac:dyDescent="0.25">
      <c r="H209" t="s">
        <v>120</v>
      </c>
    </row>
    <row r="210" spans="1:25" x14ac:dyDescent="0.25">
      <c r="A210">
        <v>102</v>
      </c>
      <c r="B210">
        <v>3768</v>
      </c>
      <c r="C210" t="s">
        <v>476</v>
      </c>
      <c r="D210" t="s">
        <v>43</v>
      </c>
      <c r="E210" t="s">
        <v>164</v>
      </c>
      <c r="F210" t="s">
        <v>477</v>
      </c>
      <c r="G210" t="str">
        <f>"201304005374"</f>
        <v>201304005374</v>
      </c>
      <c r="H210" t="s">
        <v>478</v>
      </c>
      <c r="I210">
        <v>0</v>
      </c>
      <c r="J210">
        <v>0</v>
      </c>
      <c r="K210">
        <v>0</v>
      </c>
      <c r="L210">
        <v>0</v>
      </c>
      <c r="M210">
        <v>100</v>
      </c>
      <c r="N210">
        <v>30</v>
      </c>
      <c r="O210">
        <v>0</v>
      </c>
      <c r="P210">
        <v>0</v>
      </c>
      <c r="Q210">
        <v>0</v>
      </c>
      <c r="R210">
        <v>30</v>
      </c>
      <c r="S210">
        <v>0</v>
      </c>
      <c r="T210">
        <v>0</v>
      </c>
      <c r="U210">
        <v>0</v>
      </c>
      <c r="V210">
        <v>0</v>
      </c>
      <c r="X210">
        <v>1</v>
      </c>
      <c r="Y210" t="s">
        <v>479</v>
      </c>
    </row>
    <row r="211" spans="1:25" x14ac:dyDescent="0.25">
      <c r="H211" t="s">
        <v>114</v>
      </c>
    </row>
    <row r="212" spans="1:25" x14ac:dyDescent="0.25">
      <c r="A212">
        <v>103</v>
      </c>
      <c r="B212">
        <v>5327</v>
      </c>
      <c r="C212" t="s">
        <v>480</v>
      </c>
      <c r="D212" t="s">
        <v>481</v>
      </c>
      <c r="E212" t="s">
        <v>231</v>
      </c>
      <c r="F212" t="s">
        <v>482</v>
      </c>
      <c r="G212" t="str">
        <f>"200801001705"</f>
        <v>200801001705</v>
      </c>
      <c r="H212">
        <v>638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1</v>
      </c>
      <c r="Y212">
        <v>928</v>
      </c>
    </row>
    <row r="213" spans="1:25" x14ac:dyDescent="0.25">
      <c r="H213" t="s">
        <v>82</v>
      </c>
    </row>
    <row r="214" spans="1:25" x14ac:dyDescent="0.25">
      <c r="A214">
        <v>104</v>
      </c>
      <c r="B214">
        <v>534</v>
      </c>
      <c r="C214" t="s">
        <v>483</v>
      </c>
      <c r="D214" t="s">
        <v>484</v>
      </c>
      <c r="E214" t="s">
        <v>38</v>
      </c>
      <c r="F214" t="s">
        <v>485</v>
      </c>
      <c r="G214" t="str">
        <f>"00201784"</f>
        <v>00201784</v>
      </c>
      <c r="H214" t="s">
        <v>173</v>
      </c>
      <c r="I214">
        <v>0</v>
      </c>
      <c r="J214">
        <v>0</v>
      </c>
      <c r="K214">
        <v>0</v>
      </c>
      <c r="L214">
        <v>0</v>
      </c>
      <c r="M214">
        <v>100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1</v>
      </c>
      <c r="Y214" t="s">
        <v>486</v>
      </c>
    </row>
    <row r="215" spans="1:25" x14ac:dyDescent="0.25">
      <c r="H215" t="s">
        <v>82</v>
      </c>
    </row>
    <row r="216" spans="1:25" x14ac:dyDescent="0.25">
      <c r="A216">
        <v>105</v>
      </c>
      <c r="B216">
        <v>1916</v>
      </c>
      <c r="C216" t="s">
        <v>487</v>
      </c>
      <c r="D216" t="s">
        <v>488</v>
      </c>
      <c r="E216" t="s">
        <v>91</v>
      </c>
      <c r="F216" t="s">
        <v>489</v>
      </c>
      <c r="G216" t="str">
        <f>"00195197"</f>
        <v>00195197</v>
      </c>
      <c r="H216" t="s">
        <v>490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1</v>
      </c>
      <c r="Y216" t="s">
        <v>491</v>
      </c>
    </row>
    <row r="217" spans="1:25" x14ac:dyDescent="0.25">
      <c r="H217" t="s">
        <v>18</v>
      </c>
    </row>
    <row r="218" spans="1:25" x14ac:dyDescent="0.25">
      <c r="A218">
        <v>106</v>
      </c>
      <c r="B218">
        <v>5020</v>
      </c>
      <c r="C218" t="s">
        <v>492</v>
      </c>
      <c r="D218" t="s">
        <v>164</v>
      </c>
      <c r="E218" t="s">
        <v>128</v>
      </c>
      <c r="F218" t="s">
        <v>493</v>
      </c>
      <c r="G218" t="str">
        <f>"00148711"</f>
        <v>00148711</v>
      </c>
      <c r="H218" t="s">
        <v>490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1</v>
      </c>
      <c r="Y218" t="s">
        <v>491</v>
      </c>
    </row>
    <row r="219" spans="1:25" x14ac:dyDescent="0.25">
      <c r="H219" t="s">
        <v>70</v>
      </c>
    </row>
    <row r="220" spans="1:25" x14ac:dyDescent="0.25">
      <c r="A220">
        <v>107</v>
      </c>
      <c r="B220">
        <v>1721</v>
      </c>
      <c r="C220" t="s">
        <v>494</v>
      </c>
      <c r="D220" t="s">
        <v>327</v>
      </c>
      <c r="E220" t="s">
        <v>15</v>
      </c>
      <c r="F220" t="s">
        <v>495</v>
      </c>
      <c r="G220" t="str">
        <f>"00147624"</f>
        <v>00147624</v>
      </c>
      <c r="H220" t="s">
        <v>452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50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3</v>
      </c>
      <c r="Y220" t="s">
        <v>496</v>
      </c>
    </row>
    <row r="221" spans="1:25" x14ac:dyDescent="0.25">
      <c r="H221" t="s">
        <v>120</v>
      </c>
    </row>
    <row r="222" spans="1:25" x14ac:dyDescent="0.25">
      <c r="A222">
        <v>108</v>
      </c>
      <c r="B222">
        <v>4970</v>
      </c>
      <c r="C222" t="s">
        <v>497</v>
      </c>
      <c r="D222" t="s">
        <v>72</v>
      </c>
      <c r="E222" t="s">
        <v>136</v>
      </c>
      <c r="F222" t="s">
        <v>498</v>
      </c>
      <c r="G222" t="str">
        <f>"201406009702"</f>
        <v>201406009702</v>
      </c>
      <c r="H222" t="s">
        <v>499</v>
      </c>
      <c r="I222">
        <v>0</v>
      </c>
      <c r="J222">
        <v>0</v>
      </c>
      <c r="K222">
        <v>0</v>
      </c>
      <c r="L222">
        <v>0</v>
      </c>
      <c r="M222">
        <v>100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1</v>
      </c>
      <c r="Y222" t="s">
        <v>500</v>
      </c>
    </row>
    <row r="223" spans="1:25" x14ac:dyDescent="0.25">
      <c r="H223" t="s">
        <v>120</v>
      </c>
    </row>
    <row r="224" spans="1:25" x14ac:dyDescent="0.25">
      <c r="A224">
        <v>109</v>
      </c>
      <c r="B224">
        <v>5720</v>
      </c>
      <c r="C224" t="s">
        <v>501</v>
      </c>
      <c r="D224" t="s">
        <v>502</v>
      </c>
      <c r="E224" t="s">
        <v>38</v>
      </c>
      <c r="F224" t="s">
        <v>503</v>
      </c>
      <c r="G224" t="str">
        <f>"201502003392"</f>
        <v>201502003392</v>
      </c>
      <c r="H224" t="s">
        <v>504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1</v>
      </c>
      <c r="Y224" t="s">
        <v>505</v>
      </c>
    </row>
    <row r="225" spans="1:25" x14ac:dyDescent="0.25">
      <c r="H225" t="s">
        <v>46</v>
      </c>
    </row>
    <row r="226" spans="1:25" x14ac:dyDescent="0.25">
      <c r="A226">
        <v>110</v>
      </c>
      <c r="B226">
        <v>1851</v>
      </c>
      <c r="C226" t="s">
        <v>506</v>
      </c>
      <c r="D226" t="s">
        <v>507</v>
      </c>
      <c r="E226" t="s">
        <v>508</v>
      </c>
      <c r="F226" t="s">
        <v>509</v>
      </c>
      <c r="G226" t="str">
        <f>"201506003205"</f>
        <v>201506003205</v>
      </c>
      <c r="H226" t="s">
        <v>510</v>
      </c>
      <c r="I226">
        <v>0</v>
      </c>
      <c r="J226">
        <v>0</v>
      </c>
      <c r="K226">
        <v>0</v>
      </c>
      <c r="L226">
        <v>0</v>
      </c>
      <c r="M226">
        <v>100</v>
      </c>
      <c r="N226">
        <v>70</v>
      </c>
      <c r="O226">
        <v>50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1</v>
      </c>
      <c r="Y226" t="s">
        <v>511</v>
      </c>
    </row>
    <row r="227" spans="1:25" x14ac:dyDescent="0.25">
      <c r="H227">
        <v>104</v>
      </c>
    </row>
    <row r="228" spans="1:25" x14ac:dyDescent="0.25">
      <c r="A228">
        <v>111</v>
      </c>
      <c r="B228">
        <v>2053</v>
      </c>
      <c r="C228" t="s">
        <v>512</v>
      </c>
      <c r="D228" t="s">
        <v>248</v>
      </c>
      <c r="E228" t="s">
        <v>136</v>
      </c>
      <c r="F228" t="s">
        <v>513</v>
      </c>
      <c r="G228" t="str">
        <f>"00045431"</f>
        <v>00045431</v>
      </c>
      <c r="H228" t="s">
        <v>514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3</v>
      </c>
      <c r="Y228" t="s">
        <v>515</v>
      </c>
    </row>
    <row r="229" spans="1:25" x14ac:dyDescent="0.25">
      <c r="H229" t="s">
        <v>46</v>
      </c>
    </row>
    <row r="230" spans="1:25" x14ac:dyDescent="0.25">
      <c r="A230">
        <v>112</v>
      </c>
      <c r="B230">
        <v>3453</v>
      </c>
      <c r="C230" t="s">
        <v>516</v>
      </c>
      <c r="D230" t="s">
        <v>260</v>
      </c>
      <c r="E230" t="s">
        <v>150</v>
      </c>
      <c r="F230" t="s">
        <v>517</v>
      </c>
      <c r="G230" t="str">
        <f>"201304004292"</f>
        <v>201304004292</v>
      </c>
      <c r="H230" t="s">
        <v>518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30</v>
      </c>
      <c r="S230">
        <v>0</v>
      </c>
      <c r="T230">
        <v>0</v>
      </c>
      <c r="U230">
        <v>0</v>
      </c>
      <c r="V230">
        <v>0</v>
      </c>
      <c r="X230">
        <v>1</v>
      </c>
      <c r="Y230" t="s">
        <v>519</v>
      </c>
    </row>
    <row r="231" spans="1:25" x14ac:dyDescent="0.25">
      <c r="H231" t="s">
        <v>46</v>
      </c>
    </row>
    <row r="232" spans="1:25" x14ac:dyDescent="0.25">
      <c r="A232">
        <v>113</v>
      </c>
      <c r="B232">
        <v>4882</v>
      </c>
      <c r="C232" t="s">
        <v>520</v>
      </c>
      <c r="D232" t="s">
        <v>388</v>
      </c>
      <c r="E232" t="s">
        <v>107</v>
      </c>
      <c r="F232" t="s">
        <v>521</v>
      </c>
      <c r="G232" t="str">
        <f>"201303000572"</f>
        <v>201303000572</v>
      </c>
      <c r="H232" t="s">
        <v>522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1</v>
      </c>
      <c r="Y232" t="s">
        <v>523</v>
      </c>
    </row>
    <row r="233" spans="1:25" x14ac:dyDescent="0.25">
      <c r="H233" t="s">
        <v>114</v>
      </c>
    </row>
    <row r="234" spans="1:25" x14ac:dyDescent="0.25">
      <c r="A234">
        <v>114</v>
      </c>
      <c r="B234">
        <v>2604</v>
      </c>
      <c r="C234" t="s">
        <v>524</v>
      </c>
      <c r="D234" t="s">
        <v>72</v>
      </c>
      <c r="E234" t="s">
        <v>128</v>
      </c>
      <c r="F234" t="s">
        <v>525</v>
      </c>
      <c r="G234" t="str">
        <f>"201412007175"</f>
        <v>201412007175</v>
      </c>
      <c r="H234" t="s">
        <v>526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30</v>
      </c>
      <c r="S234">
        <v>0</v>
      </c>
      <c r="T234">
        <v>0</v>
      </c>
      <c r="U234">
        <v>0</v>
      </c>
      <c r="V234">
        <v>0</v>
      </c>
      <c r="X234">
        <v>1</v>
      </c>
      <c r="Y234" t="s">
        <v>527</v>
      </c>
    </row>
    <row r="235" spans="1:25" x14ac:dyDescent="0.25">
      <c r="H235" t="s">
        <v>30</v>
      </c>
    </row>
    <row r="236" spans="1:25" x14ac:dyDescent="0.25">
      <c r="A236">
        <v>115</v>
      </c>
      <c r="B236">
        <v>1773</v>
      </c>
      <c r="C236" t="s">
        <v>528</v>
      </c>
      <c r="D236" t="s">
        <v>248</v>
      </c>
      <c r="E236" t="s">
        <v>38</v>
      </c>
      <c r="F236" t="s">
        <v>529</v>
      </c>
      <c r="G236" t="str">
        <f>"00123620"</f>
        <v>00123620</v>
      </c>
      <c r="H236" t="s">
        <v>530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50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1</v>
      </c>
      <c r="Y236" t="s">
        <v>531</v>
      </c>
    </row>
    <row r="237" spans="1:25" x14ac:dyDescent="0.25">
      <c r="H237" t="s">
        <v>30</v>
      </c>
    </row>
    <row r="238" spans="1:25" x14ac:dyDescent="0.25">
      <c r="A238">
        <v>116</v>
      </c>
      <c r="B238">
        <v>677</v>
      </c>
      <c r="C238" t="s">
        <v>532</v>
      </c>
      <c r="D238" t="s">
        <v>533</v>
      </c>
      <c r="E238" t="s">
        <v>128</v>
      </c>
      <c r="F238" t="s">
        <v>534</v>
      </c>
      <c r="G238" t="str">
        <f>"00137174"</f>
        <v>00137174</v>
      </c>
      <c r="H238" t="s">
        <v>535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1</v>
      </c>
      <c r="Y238" t="s">
        <v>536</v>
      </c>
    </row>
    <row r="239" spans="1:25" x14ac:dyDescent="0.25">
      <c r="H239" t="s">
        <v>114</v>
      </c>
    </row>
    <row r="240" spans="1:25" x14ac:dyDescent="0.25">
      <c r="A240">
        <v>117</v>
      </c>
      <c r="B240">
        <v>2880</v>
      </c>
      <c r="C240" t="s">
        <v>537</v>
      </c>
      <c r="D240" t="s">
        <v>244</v>
      </c>
      <c r="E240" t="s">
        <v>136</v>
      </c>
      <c r="F240" t="s">
        <v>538</v>
      </c>
      <c r="G240" t="str">
        <f>"201406002377"</f>
        <v>201406002377</v>
      </c>
      <c r="H240" t="s">
        <v>539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1</v>
      </c>
      <c r="Y240" t="s">
        <v>540</v>
      </c>
    </row>
    <row r="241" spans="1:25" x14ac:dyDescent="0.25">
      <c r="H241" t="s">
        <v>114</v>
      </c>
    </row>
    <row r="242" spans="1:25" x14ac:dyDescent="0.25">
      <c r="A242">
        <v>118</v>
      </c>
      <c r="B242">
        <v>5356</v>
      </c>
      <c r="C242" t="s">
        <v>541</v>
      </c>
      <c r="D242" t="s">
        <v>116</v>
      </c>
      <c r="E242" t="s">
        <v>107</v>
      </c>
      <c r="F242" t="s">
        <v>542</v>
      </c>
      <c r="G242" t="str">
        <f>"201304006400"</f>
        <v>201304006400</v>
      </c>
      <c r="H242" t="s">
        <v>543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1</v>
      </c>
      <c r="Y242" t="s">
        <v>544</v>
      </c>
    </row>
    <row r="243" spans="1:25" x14ac:dyDescent="0.25">
      <c r="H243" t="s">
        <v>82</v>
      </c>
    </row>
    <row r="244" spans="1:25" x14ac:dyDescent="0.25">
      <c r="A244">
        <v>119</v>
      </c>
      <c r="B244">
        <v>3037</v>
      </c>
      <c r="C244" t="s">
        <v>545</v>
      </c>
      <c r="D244" t="s">
        <v>116</v>
      </c>
      <c r="E244" t="s">
        <v>546</v>
      </c>
      <c r="F244" t="s">
        <v>547</v>
      </c>
      <c r="G244" t="str">
        <f>"201601000976"</f>
        <v>201601000976</v>
      </c>
      <c r="H244" t="s">
        <v>250</v>
      </c>
      <c r="I244">
        <v>0</v>
      </c>
      <c r="J244">
        <v>0</v>
      </c>
      <c r="K244">
        <v>0</v>
      </c>
      <c r="L244">
        <v>0</v>
      </c>
      <c r="M244">
        <v>100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1</v>
      </c>
      <c r="Y244" t="s">
        <v>548</v>
      </c>
    </row>
    <row r="245" spans="1:25" x14ac:dyDescent="0.25">
      <c r="H245" t="s">
        <v>114</v>
      </c>
    </row>
    <row r="246" spans="1:25" x14ac:dyDescent="0.25">
      <c r="A246">
        <v>120</v>
      </c>
      <c r="B246">
        <v>4512</v>
      </c>
      <c r="C246" t="s">
        <v>549</v>
      </c>
      <c r="D246" t="s">
        <v>550</v>
      </c>
      <c r="E246" t="s">
        <v>328</v>
      </c>
      <c r="F246" t="s">
        <v>551</v>
      </c>
      <c r="G246" t="str">
        <f>"201505000093"</f>
        <v>201505000093</v>
      </c>
      <c r="H246" t="s">
        <v>552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1</v>
      </c>
      <c r="Y246" t="s">
        <v>553</v>
      </c>
    </row>
    <row r="247" spans="1:25" x14ac:dyDescent="0.25">
      <c r="H247" t="s">
        <v>30</v>
      </c>
    </row>
    <row r="248" spans="1:25" x14ac:dyDescent="0.25">
      <c r="A248">
        <v>121</v>
      </c>
      <c r="B248">
        <v>6460</v>
      </c>
      <c r="C248" t="s">
        <v>554</v>
      </c>
      <c r="D248" t="s">
        <v>358</v>
      </c>
      <c r="E248" t="s">
        <v>555</v>
      </c>
      <c r="F248" t="s">
        <v>556</v>
      </c>
      <c r="G248" t="str">
        <f>"201402008272"</f>
        <v>201402008272</v>
      </c>
      <c r="H248">
        <v>759</v>
      </c>
      <c r="I248">
        <v>0</v>
      </c>
      <c r="J248">
        <v>0</v>
      </c>
      <c r="K248">
        <v>0</v>
      </c>
      <c r="L248">
        <v>0</v>
      </c>
      <c r="M248">
        <v>100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1</v>
      </c>
      <c r="Y248">
        <v>889</v>
      </c>
    </row>
    <row r="249" spans="1:25" x14ac:dyDescent="0.25">
      <c r="H249" t="s">
        <v>114</v>
      </c>
    </row>
    <row r="250" spans="1:25" x14ac:dyDescent="0.25">
      <c r="A250">
        <v>122</v>
      </c>
      <c r="B250">
        <v>1665</v>
      </c>
      <c r="C250" t="s">
        <v>557</v>
      </c>
      <c r="D250" t="s">
        <v>248</v>
      </c>
      <c r="E250" t="s">
        <v>150</v>
      </c>
      <c r="F250" t="s">
        <v>558</v>
      </c>
      <c r="G250" t="str">
        <f>"200901000105"</f>
        <v>200901000105</v>
      </c>
      <c r="H250">
        <v>858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1</v>
      </c>
      <c r="Y250">
        <v>888</v>
      </c>
    </row>
    <row r="251" spans="1:25" x14ac:dyDescent="0.25">
      <c r="H251" t="s">
        <v>82</v>
      </c>
    </row>
    <row r="252" spans="1:25" x14ac:dyDescent="0.25">
      <c r="A252">
        <v>123</v>
      </c>
      <c r="B252">
        <v>4560</v>
      </c>
      <c r="C252" t="s">
        <v>335</v>
      </c>
      <c r="D252" t="s">
        <v>276</v>
      </c>
      <c r="E252" t="s">
        <v>15</v>
      </c>
      <c r="F252" t="s">
        <v>559</v>
      </c>
      <c r="G252" t="str">
        <f>"00130739"</f>
        <v>00130739</v>
      </c>
      <c r="H252" t="s">
        <v>560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70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1</v>
      </c>
      <c r="Y252" t="s">
        <v>561</v>
      </c>
    </row>
    <row r="253" spans="1:25" x14ac:dyDescent="0.25">
      <c r="H253" t="s">
        <v>46</v>
      </c>
    </row>
    <row r="254" spans="1:25" x14ac:dyDescent="0.25">
      <c r="A254">
        <v>124</v>
      </c>
      <c r="B254">
        <v>2165</v>
      </c>
      <c r="C254" t="s">
        <v>562</v>
      </c>
      <c r="D254" t="s">
        <v>449</v>
      </c>
      <c r="E254" t="s">
        <v>563</v>
      </c>
      <c r="F254" t="s">
        <v>564</v>
      </c>
      <c r="G254" t="str">
        <f>"00017631"</f>
        <v>00017631</v>
      </c>
      <c r="H254" t="s">
        <v>57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1</v>
      </c>
      <c r="Y254" t="s">
        <v>565</v>
      </c>
    </row>
    <row r="255" spans="1:25" x14ac:dyDescent="0.25">
      <c r="H255">
        <v>104</v>
      </c>
    </row>
    <row r="256" spans="1:25" x14ac:dyDescent="0.25">
      <c r="A256">
        <v>125</v>
      </c>
      <c r="B256">
        <v>1247</v>
      </c>
      <c r="C256" t="s">
        <v>566</v>
      </c>
      <c r="D256" t="s">
        <v>199</v>
      </c>
      <c r="E256" t="s">
        <v>38</v>
      </c>
      <c r="F256" t="s">
        <v>567</v>
      </c>
      <c r="G256" t="str">
        <f>"201511009579"</f>
        <v>201511009579</v>
      </c>
      <c r="H256" t="s">
        <v>57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1</v>
      </c>
      <c r="Y256" t="s">
        <v>565</v>
      </c>
    </row>
    <row r="257" spans="1:25" x14ac:dyDescent="0.25">
      <c r="H257" t="s">
        <v>70</v>
      </c>
    </row>
    <row r="258" spans="1:25" x14ac:dyDescent="0.25">
      <c r="A258">
        <v>126</v>
      </c>
      <c r="B258">
        <v>1319</v>
      </c>
      <c r="C258" t="s">
        <v>568</v>
      </c>
      <c r="D258" t="s">
        <v>265</v>
      </c>
      <c r="E258" t="s">
        <v>128</v>
      </c>
      <c r="F258" t="s">
        <v>569</v>
      </c>
      <c r="G258" t="str">
        <f>"201406018755"</f>
        <v>201406018755</v>
      </c>
      <c r="H258" t="s">
        <v>570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70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1</v>
      </c>
      <c r="Y258" t="s">
        <v>571</v>
      </c>
    </row>
    <row r="259" spans="1:25" x14ac:dyDescent="0.25">
      <c r="H259" t="s">
        <v>30</v>
      </c>
    </row>
    <row r="260" spans="1:25" x14ac:dyDescent="0.25">
      <c r="A260">
        <v>127</v>
      </c>
      <c r="B260">
        <v>4527</v>
      </c>
      <c r="C260" t="s">
        <v>572</v>
      </c>
      <c r="D260" t="s">
        <v>573</v>
      </c>
      <c r="E260" t="s">
        <v>38</v>
      </c>
      <c r="F260" t="s">
        <v>574</v>
      </c>
      <c r="G260" t="str">
        <f>"201406010621"</f>
        <v>201406010621</v>
      </c>
      <c r="H260" t="s">
        <v>575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1</v>
      </c>
      <c r="Y260" t="s">
        <v>576</v>
      </c>
    </row>
    <row r="261" spans="1:25" x14ac:dyDescent="0.25">
      <c r="H261" t="s">
        <v>99</v>
      </c>
    </row>
    <row r="262" spans="1:25" x14ac:dyDescent="0.25">
      <c r="A262">
        <v>128</v>
      </c>
      <c r="B262">
        <v>3397</v>
      </c>
      <c r="C262" t="s">
        <v>577</v>
      </c>
      <c r="D262" t="s">
        <v>578</v>
      </c>
      <c r="E262" t="s">
        <v>136</v>
      </c>
      <c r="F262" t="s">
        <v>579</v>
      </c>
      <c r="G262" t="str">
        <f>"201511031979"</f>
        <v>201511031979</v>
      </c>
      <c r="H262" t="s">
        <v>518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1</v>
      </c>
      <c r="Y262" t="s">
        <v>580</v>
      </c>
    </row>
    <row r="263" spans="1:25" x14ac:dyDescent="0.25">
      <c r="H263" t="s">
        <v>114</v>
      </c>
    </row>
    <row r="264" spans="1:25" x14ac:dyDescent="0.25">
      <c r="A264">
        <v>129</v>
      </c>
      <c r="B264">
        <v>1173</v>
      </c>
      <c r="C264" t="s">
        <v>581</v>
      </c>
      <c r="D264" t="s">
        <v>582</v>
      </c>
      <c r="E264" t="s">
        <v>407</v>
      </c>
      <c r="F264" t="s">
        <v>583</v>
      </c>
      <c r="G264" t="str">
        <f>"00126465"</f>
        <v>00126465</v>
      </c>
      <c r="H264" t="s">
        <v>584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1</v>
      </c>
      <c r="Y264" t="s">
        <v>585</v>
      </c>
    </row>
    <row r="265" spans="1:25" x14ac:dyDescent="0.25">
      <c r="H265" t="s">
        <v>120</v>
      </c>
    </row>
    <row r="266" spans="1:25" x14ac:dyDescent="0.25">
      <c r="A266">
        <v>130</v>
      </c>
      <c r="B266">
        <v>6327</v>
      </c>
      <c r="C266" t="s">
        <v>586</v>
      </c>
      <c r="D266" t="s">
        <v>43</v>
      </c>
      <c r="E266" t="s">
        <v>128</v>
      </c>
      <c r="F266" t="s">
        <v>587</v>
      </c>
      <c r="G266" t="str">
        <f>"00185440"</f>
        <v>00185440</v>
      </c>
      <c r="H266">
        <v>847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1</v>
      </c>
      <c r="Y266">
        <v>877</v>
      </c>
    </row>
    <row r="267" spans="1:25" x14ac:dyDescent="0.25">
      <c r="H267">
        <v>104</v>
      </c>
    </row>
    <row r="268" spans="1:25" x14ac:dyDescent="0.25">
      <c r="A268">
        <v>131</v>
      </c>
      <c r="B268">
        <v>4767</v>
      </c>
      <c r="C268" t="s">
        <v>588</v>
      </c>
      <c r="D268" t="s">
        <v>589</v>
      </c>
      <c r="E268" t="s">
        <v>85</v>
      </c>
      <c r="F268" t="s">
        <v>590</v>
      </c>
      <c r="G268" t="str">
        <f>"00197970"</f>
        <v>00197970</v>
      </c>
      <c r="H268" t="s">
        <v>526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1</v>
      </c>
      <c r="Y268" t="s">
        <v>591</v>
      </c>
    </row>
    <row r="269" spans="1:25" x14ac:dyDescent="0.25">
      <c r="H269" t="s">
        <v>30</v>
      </c>
    </row>
    <row r="270" spans="1:25" x14ac:dyDescent="0.25">
      <c r="A270">
        <v>132</v>
      </c>
      <c r="B270">
        <v>1356</v>
      </c>
      <c r="C270" t="s">
        <v>592</v>
      </c>
      <c r="D270" t="s">
        <v>90</v>
      </c>
      <c r="E270" t="s">
        <v>91</v>
      </c>
      <c r="F270" t="s">
        <v>593</v>
      </c>
      <c r="G270" t="str">
        <f>"00038034"</f>
        <v>00038034</v>
      </c>
      <c r="H270" t="s">
        <v>594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3</v>
      </c>
      <c r="Y270" t="s">
        <v>595</v>
      </c>
    </row>
    <row r="271" spans="1:25" x14ac:dyDescent="0.25">
      <c r="H271" t="s">
        <v>82</v>
      </c>
    </row>
    <row r="272" spans="1:25" x14ac:dyDescent="0.25">
      <c r="A272">
        <v>133</v>
      </c>
      <c r="B272">
        <v>3662</v>
      </c>
      <c r="C272" t="s">
        <v>596</v>
      </c>
      <c r="D272" t="s">
        <v>129</v>
      </c>
      <c r="E272" t="s">
        <v>597</v>
      </c>
      <c r="F272">
        <v>1047395</v>
      </c>
      <c r="G272" t="str">
        <f>"200903000800"</f>
        <v>200903000800</v>
      </c>
      <c r="H272" t="s">
        <v>201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30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1</v>
      </c>
      <c r="Y272" t="s">
        <v>598</v>
      </c>
    </row>
    <row r="273" spans="1:25" x14ac:dyDescent="0.25">
      <c r="H273" t="s">
        <v>99</v>
      </c>
    </row>
    <row r="274" spans="1:25" x14ac:dyDescent="0.25">
      <c r="A274">
        <v>134</v>
      </c>
      <c r="B274">
        <v>632</v>
      </c>
      <c r="C274" t="s">
        <v>599</v>
      </c>
      <c r="D274" t="s">
        <v>600</v>
      </c>
      <c r="E274" t="s">
        <v>15</v>
      </c>
      <c r="F274" t="s">
        <v>601</v>
      </c>
      <c r="G274" t="str">
        <f>"201406002542"</f>
        <v>201406002542</v>
      </c>
      <c r="H274">
        <v>803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1</v>
      </c>
      <c r="Y274">
        <v>873</v>
      </c>
    </row>
    <row r="275" spans="1:25" x14ac:dyDescent="0.25">
      <c r="H275" t="s">
        <v>70</v>
      </c>
    </row>
    <row r="276" spans="1:25" x14ac:dyDescent="0.25">
      <c r="A276">
        <v>135</v>
      </c>
      <c r="B276">
        <v>300</v>
      </c>
      <c r="C276" t="s">
        <v>602</v>
      </c>
      <c r="D276" t="s">
        <v>603</v>
      </c>
      <c r="E276" t="s">
        <v>604</v>
      </c>
      <c r="F276" t="s">
        <v>605</v>
      </c>
      <c r="G276" t="str">
        <f>"00116428"</f>
        <v>00116428</v>
      </c>
      <c r="H276" t="s">
        <v>606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1</v>
      </c>
      <c r="Y276" t="s">
        <v>607</v>
      </c>
    </row>
    <row r="277" spans="1:25" x14ac:dyDescent="0.25">
      <c r="H277" t="s">
        <v>70</v>
      </c>
    </row>
    <row r="278" spans="1:25" x14ac:dyDescent="0.25">
      <c r="A278">
        <v>136</v>
      </c>
      <c r="B278">
        <v>6385</v>
      </c>
      <c r="C278" t="s">
        <v>608</v>
      </c>
      <c r="D278" t="s">
        <v>72</v>
      </c>
      <c r="E278" t="s">
        <v>15</v>
      </c>
      <c r="F278" t="s">
        <v>609</v>
      </c>
      <c r="G278" t="str">
        <f>"00124295"</f>
        <v>00124295</v>
      </c>
      <c r="H278" t="s">
        <v>610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30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1</v>
      </c>
      <c r="Y278" t="s">
        <v>611</v>
      </c>
    </row>
    <row r="279" spans="1:25" x14ac:dyDescent="0.25">
      <c r="H279">
        <v>104</v>
      </c>
    </row>
    <row r="280" spans="1:25" x14ac:dyDescent="0.25">
      <c r="A280">
        <v>137</v>
      </c>
      <c r="B280">
        <v>705</v>
      </c>
      <c r="C280" t="s">
        <v>612</v>
      </c>
      <c r="D280" t="s">
        <v>91</v>
      </c>
      <c r="E280" t="s">
        <v>85</v>
      </c>
      <c r="F280" t="s">
        <v>613</v>
      </c>
      <c r="G280" t="str">
        <f>"201512005562"</f>
        <v>201512005562</v>
      </c>
      <c r="H280" t="s">
        <v>614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1</v>
      </c>
      <c r="Y280" t="s">
        <v>615</v>
      </c>
    </row>
    <row r="281" spans="1:25" x14ac:dyDescent="0.25">
      <c r="H281" t="s">
        <v>30</v>
      </c>
    </row>
    <row r="282" spans="1:25" x14ac:dyDescent="0.25">
      <c r="A282">
        <v>138</v>
      </c>
      <c r="B282">
        <v>4870</v>
      </c>
      <c r="C282" t="s">
        <v>616</v>
      </c>
      <c r="D282" t="s">
        <v>617</v>
      </c>
      <c r="E282" t="s">
        <v>128</v>
      </c>
      <c r="F282" t="s">
        <v>618</v>
      </c>
      <c r="G282" t="str">
        <f>"00197742"</f>
        <v>00197742</v>
      </c>
      <c r="H282" t="s">
        <v>619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30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1</v>
      </c>
      <c r="Y282" t="s">
        <v>620</v>
      </c>
    </row>
    <row r="283" spans="1:25" x14ac:dyDescent="0.25">
      <c r="H283" t="s">
        <v>70</v>
      </c>
    </row>
    <row r="284" spans="1:25" x14ac:dyDescent="0.25">
      <c r="A284">
        <v>139</v>
      </c>
      <c r="B284">
        <v>4907</v>
      </c>
      <c r="C284" t="s">
        <v>621</v>
      </c>
      <c r="D284" t="s">
        <v>622</v>
      </c>
      <c r="E284" t="s">
        <v>107</v>
      </c>
      <c r="F284" t="s">
        <v>623</v>
      </c>
      <c r="G284" t="str">
        <f>"201607131225"</f>
        <v>201607131225</v>
      </c>
      <c r="H284" t="s">
        <v>624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1</v>
      </c>
      <c r="Y284" t="s">
        <v>625</v>
      </c>
    </row>
    <row r="285" spans="1:25" x14ac:dyDescent="0.25">
      <c r="H285">
        <v>104</v>
      </c>
    </row>
    <row r="286" spans="1:25" x14ac:dyDescent="0.25">
      <c r="A286">
        <v>140</v>
      </c>
      <c r="B286">
        <v>5338</v>
      </c>
      <c r="C286" t="s">
        <v>626</v>
      </c>
      <c r="D286" t="s">
        <v>627</v>
      </c>
      <c r="E286" t="s">
        <v>628</v>
      </c>
      <c r="F286" t="s">
        <v>629</v>
      </c>
      <c r="G286" t="str">
        <f>"201406006421"</f>
        <v>201406006421</v>
      </c>
      <c r="H286" t="s">
        <v>205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70</v>
      </c>
      <c r="U286">
        <v>0</v>
      </c>
      <c r="V286">
        <v>0</v>
      </c>
      <c r="X286">
        <v>1</v>
      </c>
      <c r="Y286" t="s">
        <v>630</v>
      </c>
    </row>
    <row r="287" spans="1:25" x14ac:dyDescent="0.25">
      <c r="H287">
        <v>104</v>
      </c>
    </row>
    <row r="288" spans="1:25" x14ac:dyDescent="0.25">
      <c r="A288">
        <v>141</v>
      </c>
      <c r="B288">
        <v>2146</v>
      </c>
      <c r="C288" t="s">
        <v>631</v>
      </c>
      <c r="D288" t="s">
        <v>116</v>
      </c>
      <c r="E288" t="s">
        <v>632</v>
      </c>
      <c r="F288" t="s">
        <v>633</v>
      </c>
      <c r="G288" t="str">
        <f>"201304004814"</f>
        <v>201304004814</v>
      </c>
      <c r="H288" t="s">
        <v>539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1</v>
      </c>
      <c r="Y288" t="s">
        <v>630</v>
      </c>
    </row>
    <row r="289" spans="1:25" x14ac:dyDescent="0.25">
      <c r="H289" t="s">
        <v>82</v>
      </c>
    </row>
    <row r="290" spans="1:25" x14ac:dyDescent="0.25">
      <c r="A290">
        <v>142</v>
      </c>
      <c r="B290">
        <v>3690</v>
      </c>
      <c r="C290" t="s">
        <v>634</v>
      </c>
      <c r="D290" t="s">
        <v>116</v>
      </c>
      <c r="E290" t="s">
        <v>635</v>
      </c>
      <c r="F290">
        <v>1039975</v>
      </c>
      <c r="G290" t="str">
        <f>"00012444"</f>
        <v>00012444</v>
      </c>
      <c r="H290">
        <v>792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3</v>
      </c>
      <c r="Y290">
        <v>862</v>
      </c>
    </row>
    <row r="291" spans="1:25" x14ac:dyDescent="0.25">
      <c r="H291">
        <v>104</v>
      </c>
    </row>
    <row r="292" spans="1:25" x14ac:dyDescent="0.25">
      <c r="A292">
        <v>143</v>
      </c>
      <c r="B292">
        <v>2343</v>
      </c>
      <c r="C292" t="s">
        <v>636</v>
      </c>
      <c r="D292" t="s">
        <v>637</v>
      </c>
      <c r="E292" t="s">
        <v>164</v>
      </c>
      <c r="F292" t="s">
        <v>638</v>
      </c>
      <c r="G292" t="str">
        <f>"00191071"</f>
        <v>00191071</v>
      </c>
      <c r="H292" t="s">
        <v>639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1</v>
      </c>
      <c r="Y292" t="s">
        <v>640</v>
      </c>
    </row>
    <row r="293" spans="1:25" x14ac:dyDescent="0.25">
      <c r="H293" t="s">
        <v>46</v>
      </c>
    </row>
    <row r="294" spans="1:25" x14ac:dyDescent="0.25">
      <c r="A294">
        <v>144</v>
      </c>
      <c r="B294">
        <v>2672</v>
      </c>
      <c r="C294" t="s">
        <v>641</v>
      </c>
      <c r="D294" t="s">
        <v>573</v>
      </c>
      <c r="E294" t="s">
        <v>85</v>
      </c>
      <c r="F294" t="s">
        <v>642</v>
      </c>
      <c r="G294" t="str">
        <f>"00149891"</f>
        <v>00149891</v>
      </c>
      <c r="H294" t="s">
        <v>643</v>
      </c>
      <c r="I294">
        <v>0</v>
      </c>
      <c r="J294">
        <v>0</v>
      </c>
      <c r="K294">
        <v>0</v>
      </c>
      <c r="L294">
        <v>0</v>
      </c>
      <c r="M294">
        <v>100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1</v>
      </c>
      <c r="Y294" t="s">
        <v>644</v>
      </c>
    </row>
    <row r="295" spans="1:25" x14ac:dyDescent="0.25">
      <c r="H295" t="s">
        <v>46</v>
      </c>
    </row>
    <row r="296" spans="1:25" x14ac:dyDescent="0.25">
      <c r="A296">
        <v>145</v>
      </c>
      <c r="B296">
        <v>6123</v>
      </c>
      <c r="C296" t="s">
        <v>645</v>
      </c>
      <c r="D296" t="s">
        <v>604</v>
      </c>
      <c r="E296" t="s">
        <v>21</v>
      </c>
      <c r="F296" t="s">
        <v>646</v>
      </c>
      <c r="G296" t="str">
        <f>"00128485"</f>
        <v>00128485</v>
      </c>
      <c r="H296" t="s">
        <v>647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1</v>
      </c>
      <c r="Y296" t="s">
        <v>648</v>
      </c>
    </row>
    <row r="297" spans="1:25" x14ac:dyDescent="0.25">
      <c r="H297" t="s">
        <v>30</v>
      </c>
    </row>
    <row r="298" spans="1:25" x14ac:dyDescent="0.25">
      <c r="A298">
        <v>146</v>
      </c>
      <c r="B298">
        <v>4891</v>
      </c>
      <c r="C298" t="s">
        <v>649</v>
      </c>
      <c r="D298" t="s">
        <v>650</v>
      </c>
      <c r="E298" t="s">
        <v>91</v>
      </c>
      <c r="F298" t="s">
        <v>651</v>
      </c>
      <c r="G298" t="str">
        <f>"201402009767"</f>
        <v>201402009767</v>
      </c>
      <c r="H298" t="s">
        <v>652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1</v>
      </c>
      <c r="Y298" t="s">
        <v>653</v>
      </c>
    </row>
    <row r="299" spans="1:25" x14ac:dyDescent="0.25">
      <c r="H299" t="s">
        <v>18</v>
      </c>
    </row>
    <row r="300" spans="1:25" x14ac:dyDescent="0.25">
      <c r="A300">
        <v>147</v>
      </c>
      <c r="B300">
        <v>1441</v>
      </c>
      <c r="C300" t="s">
        <v>654</v>
      </c>
      <c r="D300" t="s">
        <v>655</v>
      </c>
      <c r="E300" t="s">
        <v>15</v>
      </c>
      <c r="F300" t="s">
        <v>656</v>
      </c>
      <c r="G300" t="str">
        <f>"00184121"</f>
        <v>00184121</v>
      </c>
      <c r="H300" t="s">
        <v>552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1</v>
      </c>
      <c r="Y300" t="s">
        <v>657</v>
      </c>
    </row>
    <row r="301" spans="1:25" x14ac:dyDescent="0.25">
      <c r="H301" t="s">
        <v>70</v>
      </c>
    </row>
    <row r="302" spans="1:25" x14ac:dyDescent="0.25">
      <c r="A302">
        <v>148</v>
      </c>
      <c r="B302">
        <v>3213</v>
      </c>
      <c r="C302" t="s">
        <v>658</v>
      </c>
      <c r="D302" t="s">
        <v>659</v>
      </c>
      <c r="E302" t="s">
        <v>546</v>
      </c>
      <c r="F302" t="s">
        <v>660</v>
      </c>
      <c r="G302" t="str">
        <f>"00164221"</f>
        <v>00164221</v>
      </c>
      <c r="H302" t="s">
        <v>624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30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1</v>
      </c>
      <c r="Y302" t="s">
        <v>661</v>
      </c>
    </row>
    <row r="303" spans="1:25" x14ac:dyDescent="0.25">
      <c r="H303" t="s">
        <v>99</v>
      </c>
    </row>
    <row r="304" spans="1:25" x14ac:dyDescent="0.25">
      <c r="A304">
        <v>149</v>
      </c>
      <c r="B304">
        <v>3081</v>
      </c>
      <c r="C304" t="s">
        <v>662</v>
      </c>
      <c r="D304" t="s">
        <v>37</v>
      </c>
      <c r="E304" t="s">
        <v>91</v>
      </c>
      <c r="F304" t="s">
        <v>663</v>
      </c>
      <c r="G304" t="str">
        <f>"00137051"</f>
        <v>00137051</v>
      </c>
      <c r="H304" t="s">
        <v>664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1</v>
      </c>
      <c r="Y304" t="s">
        <v>665</v>
      </c>
    </row>
    <row r="305" spans="1:25" x14ac:dyDescent="0.25">
      <c r="H305" t="s">
        <v>82</v>
      </c>
    </row>
    <row r="306" spans="1:25" x14ac:dyDescent="0.25">
      <c r="A306">
        <v>150</v>
      </c>
      <c r="B306">
        <v>1063</v>
      </c>
      <c r="C306" t="s">
        <v>666</v>
      </c>
      <c r="D306" t="s">
        <v>72</v>
      </c>
      <c r="E306" t="s">
        <v>128</v>
      </c>
      <c r="F306" t="s">
        <v>667</v>
      </c>
      <c r="G306" t="str">
        <f>"201406004424"</f>
        <v>201406004424</v>
      </c>
      <c r="H306" t="s">
        <v>109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1</v>
      </c>
      <c r="Y306" t="s">
        <v>668</v>
      </c>
    </row>
    <row r="307" spans="1:25" x14ac:dyDescent="0.25">
      <c r="H307" t="s">
        <v>82</v>
      </c>
    </row>
    <row r="308" spans="1:25" x14ac:dyDescent="0.25">
      <c r="A308">
        <v>151</v>
      </c>
      <c r="B308">
        <v>680</v>
      </c>
      <c r="C308" t="s">
        <v>669</v>
      </c>
      <c r="D308" t="s">
        <v>72</v>
      </c>
      <c r="E308" t="s">
        <v>670</v>
      </c>
      <c r="F308" t="s">
        <v>671</v>
      </c>
      <c r="G308" t="str">
        <f>"201406012911"</f>
        <v>201406012911</v>
      </c>
      <c r="H308" t="s">
        <v>672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1</v>
      </c>
      <c r="Y308" t="s">
        <v>673</v>
      </c>
    </row>
    <row r="309" spans="1:25" x14ac:dyDescent="0.25">
      <c r="H309" t="s">
        <v>120</v>
      </c>
    </row>
    <row r="310" spans="1:25" x14ac:dyDescent="0.25">
      <c r="A310">
        <v>152</v>
      </c>
      <c r="B310">
        <v>3188</v>
      </c>
      <c r="C310" t="s">
        <v>674</v>
      </c>
      <c r="D310" t="s">
        <v>675</v>
      </c>
      <c r="E310" t="s">
        <v>91</v>
      </c>
      <c r="F310" t="s">
        <v>676</v>
      </c>
      <c r="G310" t="str">
        <f>"200802000035"</f>
        <v>200802000035</v>
      </c>
      <c r="H310" t="s">
        <v>677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1</v>
      </c>
      <c r="Y310" t="s">
        <v>678</v>
      </c>
    </row>
    <row r="311" spans="1:25" x14ac:dyDescent="0.25">
      <c r="H311" t="s">
        <v>120</v>
      </c>
    </row>
    <row r="312" spans="1:25" x14ac:dyDescent="0.25">
      <c r="A312">
        <v>153</v>
      </c>
      <c r="B312">
        <v>5317</v>
      </c>
      <c r="C312" t="s">
        <v>679</v>
      </c>
      <c r="D312" t="s">
        <v>680</v>
      </c>
      <c r="E312" t="s">
        <v>164</v>
      </c>
      <c r="F312" t="s">
        <v>681</v>
      </c>
      <c r="G312" t="str">
        <f>"201506003013"</f>
        <v>201506003013</v>
      </c>
      <c r="H312" t="s">
        <v>262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30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1</v>
      </c>
      <c r="Y312" t="s">
        <v>682</v>
      </c>
    </row>
    <row r="313" spans="1:25" x14ac:dyDescent="0.25">
      <c r="H313" t="s">
        <v>30</v>
      </c>
    </row>
    <row r="314" spans="1:25" x14ac:dyDescent="0.25">
      <c r="A314">
        <v>154</v>
      </c>
      <c r="B314">
        <v>4878</v>
      </c>
      <c r="C314" t="s">
        <v>683</v>
      </c>
      <c r="D314" t="s">
        <v>21</v>
      </c>
      <c r="E314" t="s">
        <v>128</v>
      </c>
      <c r="F314" t="s">
        <v>684</v>
      </c>
      <c r="G314" t="str">
        <f>"00118937"</f>
        <v>00118937</v>
      </c>
      <c r="H314">
        <v>770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1</v>
      </c>
      <c r="Y314">
        <v>840</v>
      </c>
    </row>
    <row r="315" spans="1:25" x14ac:dyDescent="0.25">
      <c r="H315" t="s">
        <v>46</v>
      </c>
    </row>
    <row r="316" spans="1:25" x14ac:dyDescent="0.25">
      <c r="A316">
        <v>155</v>
      </c>
      <c r="B316">
        <v>4248</v>
      </c>
      <c r="C316" t="s">
        <v>685</v>
      </c>
      <c r="D316" t="s">
        <v>686</v>
      </c>
      <c r="E316" t="s">
        <v>600</v>
      </c>
      <c r="F316" t="s">
        <v>687</v>
      </c>
      <c r="G316" t="str">
        <f>"201402008860"</f>
        <v>201402008860</v>
      </c>
      <c r="H316" t="s">
        <v>688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1</v>
      </c>
      <c r="Y316" t="s">
        <v>689</v>
      </c>
    </row>
    <row r="317" spans="1:25" x14ac:dyDescent="0.25">
      <c r="H317" t="s">
        <v>18</v>
      </c>
    </row>
    <row r="318" spans="1:25" x14ac:dyDescent="0.25">
      <c r="A318">
        <v>156</v>
      </c>
      <c r="B318">
        <v>4460</v>
      </c>
      <c r="C318" t="s">
        <v>690</v>
      </c>
      <c r="D318" t="s">
        <v>128</v>
      </c>
      <c r="E318" t="s">
        <v>21</v>
      </c>
      <c r="F318" t="s">
        <v>691</v>
      </c>
      <c r="G318" t="str">
        <f>"00104088"</f>
        <v>00104088</v>
      </c>
      <c r="H318" t="s">
        <v>688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1</v>
      </c>
      <c r="Y318" t="s">
        <v>689</v>
      </c>
    </row>
    <row r="319" spans="1:25" x14ac:dyDescent="0.25">
      <c r="H319" t="s">
        <v>30</v>
      </c>
    </row>
    <row r="320" spans="1:25" x14ac:dyDescent="0.25">
      <c r="A320">
        <v>157</v>
      </c>
      <c r="B320">
        <v>4763</v>
      </c>
      <c r="C320" t="s">
        <v>692</v>
      </c>
      <c r="D320" t="s">
        <v>693</v>
      </c>
      <c r="E320" t="s">
        <v>129</v>
      </c>
      <c r="F320" t="s">
        <v>694</v>
      </c>
      <c r="G320" t="str">
        <f>"00203678"</f>
        <v>00203678</v>
      </c>
      <c r="H320" t="s">
        <v>147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1</v>
      </c>
      <c r="Y320" t="s">
        <v>695</v>
      </c>
    </row>
    <row r="321" spans="1:25" x14ac:dyDescent="0.25">
      <c r="H321" t="s">
        <v>46</v>
      </c>
    </row>
    <row r="322" spans="1:25" x14ac:dyDescent="0.25">
      <c r="A322">
        <v>158</v>
      </c>
      <c r="B322">
        <v>2895</v>
      </c>
      <c r="C322" t="s">
        <v>696</v>
      </c>
      <c r="D322" t="s">
        <v>697</v>
      </c>
      <c r="E322" t="s">
        <v>698</v>
      </c>
      <c r="F322" t="s">
        <v>699</v>
      </c>
      <c r="G322" t="str">
        <f>"201511017143"</f>
        <v>201511017143</v>
      </c>
      <c r="H322" t="s">
        <v>526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1</v>
      </c>
      <c r="Y322" t="s">
        <v>700</v>
      </c>
    </row>
    <row r="323" spans="1:25" x14ac:dyDescent="0.25">
      <c r="H323" t="s">
        <v>70</v>
      </c>
    </row>
    <row r="324" spans="1:25" x14ac:dyDescent="0.25">
      <c r="A324">
        <v>159</v>
      </c>
      <c r="B324">
        <v>2358</v>
      </c>
      <c r="C324" t="s">
        <v>701</v>
      </c>
      <c r="D324" t="s">
        <v>85</v>
      </c>
      <c r="E324" t="s">
        <v>136</v>
      </c>
      <c r="F324" t="s">
        <v>702</v>
      </c>
      <c r="G324" t="str">
        <f>"201410005523"</f>
        <v>201410005523</v>
      </c>
      <c r="H324" t="s">
        <v>301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1</v>
      </c>
      <c r="Y324" t="s">
        <v>703</v>
      </c>
    </row>
    <row r="325" spans="1:25" x14ac:dyDescent="0.25">
      <c r="H325" t="s">
        <v>70</v>
      </c>
    </row>
    <row r="326" spans="1:25" x14ac:dyDescent="0.25">
      <c r="A326">
        <v>160</v>
      </c>
      <c r="B326">
        <v>2439</v>
      </c>
      <c r="C326" t="s">
        <v>704</v>
      </c>
      <c r="D326" t="s">
        <v>181</v>
      </c>
      <c r="E326" t="s">
        <v>231</v>
      </c>
      <c r="F326" t="s">
        <v>705</v>
      </c>
      <c r="G326" t="str">
        <f>"201304004436"</f>
        <v>201304004436</v>
      </c>
      <c r="H326" t="s">
        <v>210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1</v>
      </c>
      <c r="Y326" t="s">
        <v>706</v>
      </c>
    </row>
    <row r="327" spans="1:25" x14ac:dyDescent="0.25">
      <c r="H327" t="s">
        <v>120</v>
      </c>
    </row>
    <row r="328" spans="1:25" x14ac:dyDescent="0.25">
      <c r="A328">
        <v>161</v>
      </c>
      <c r="B328">
        <v>1924</v>
      </c>
      <c r="C328" t="s">
        <v>707</v>
      </c>
      <c r="D328" t="s">
        <v>502</v>
      </c>
      <c r="E328" t="s">
        <v>708</v>
      </c>
      <c r="F328" t="s">
        <v>709</v>
      </c>
      <c r="G328" t="str">
        <f>"00208363"</f>
        <v>00208363</v>
      </c>
      <c r="H328">
        <v>770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30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1</v>
      </c>
      <c r="Y328">
        <v>830</v>
      </c>
    </row>
    <row r="329" spans="1:25" x14ac:dyDescent="0.25">
      <c r="H329" t="s">
        <v>70</v>
      </c>
    </row>
    <row r="330" spans="1:25" x14ac:dyDescent="0.25">
      <c r="A330">
        <v>162</v>
      </c>
      <c r="B330">
        <v>4869</v>
      </c>
      <c r="C330" t="s">
        <v>710</v>
      </c>
      <c r="D330" t="s">
        <v>358</v>
      </c>
      <c r="E330" t="s">
        <v>711</v>
      </c>
      <c r="F330" t="s">
        <v>712</v>
      </c>
      <c r="G330" t="str">
        <f>"201403000222"</f>
        <v>201403000222</v>
      </c>
      <c r="H330" t="s">
        <v>504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30</v>
      </c>
      <c r="P330">
        <v>0</v>
      </c>
      <c r="Q330">
        <v>30</v>
      </c>
      <c r="R330">
        <v>30</v>
      </c>
      <c r="S330">
        <v>0</v>
      </c>
      <c r="T330">
        <v>0</v>
      </c>
      <c r="U330">
        <v>0</v>
      </c>
      <c r="V330">
        <v>0</v>
      </c>
      <c r="X330">
        <v>1</v>
      </c>
      <c r="Y330" t="s">
        <v>713</v>
      </c>
    </row>
    <row r="331" spans="1:25" x14ac:dyDescent="0.25">
      <c r="H331" t="s">
        <v>76</v>
      </c>
    </row>
    <row r="332" spans="1:25" x14ac:dyDescent="0.25">
      <c r="A332">
        <v>163</v>
      </c>
      <c r="B332">
        <v>1003</v>
      </c>
      <c r="C332" t="s">
        <v>714</v>
      </c>
      <c r="D332" t="s">
        <v>291</v>
      </c>
      <c r="E332" t="s">
        <v>15</v>
      </c>
      <c r="F332" t="s">
        <v>715</v>
      </c>
      <c r="G332" t="str">
        <f>"201505000549"</f>
        <v>201505000549</v>
      </c>
      <c r="H332" t="s">
        <v>716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1</v>
      </c>
      <c r="Y332" t="s">
        <v>717</v>
      </c>
    </row>
    <row r="333" spans="1:25" x14ac:dyDescent="0.25">
      <c r="H333" t="s">
        <v>120</v>
      </c>
    </row>
    <row r="334" spans="1:25" x14ac:dyDescent="0.25">
      <c r="A334">
        <v>164</v>
      </c>
      <c r="B334">
        <v>855</v>
      </c>
      <c r="C334" t="s">
        <v>335</v>
      </c>
      <c r="D334" t="s">
        <v>72</v>
      </c>
      <c r="E334" t="s">
        <v>85</v>
      </c>
      <c r="F334" t="s">
        <v>718</v>
      </c>
      <c r="G334" t="str">
        <f>"00190264"</f>
        <v>00190264</v>
      </c>
      <c r="H334" t="s">
        <v>719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1</v>
      </c>
      <c r="Y334" t="s">
        <v>720</v>
      </c>
    </row>
    <row r="335" spans="1:25" x14ac:dyDescent="0.25">
      <c r="H335">
        <v>104</v>
      </c>
    </row>
    <row r="336" spans="1:25" x14ac:dyDescent="0.25">
      <c r="A336">
        <v>165</v>
      </c>
      <c r="B336">
        <v>1426</v>
      </c>
      <c r="C336" t="s">
        <v>721</v>
      </c>
      <c r="D336" t="s">
        <v>60</v>
      </c>
      <c r="E336" t="s">
        <v>128</v>
      </c>
      <c r="F336" t="s">
        <v>722</v>
      </c>
      <c r="G336" t="str">
        <f>"201511021834"</f>
        <v>201511021834</v>
      </c>
      <c r="H336" t="s">
        <v>201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50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1</v>
      </c>
      <c r="Y336" t="s">
        <v>723</v>
      </c>
    </row>
    <row r="337" spans="1:25" x14ac:dyDescent="0.25">
      <c r="H337" t="s">
        <v>70</v>
      </c>
    </row>
    <row r="338" spans="1:25" x14ac:dyDescent="0.25">
      <c r="A338">
        <v>166</v>
      </c>
      <c r="B338">
        <v>1579</v>
      </c>
      <c r="C338" t="s">
        <v>724</v>
      </c>
      <c r="D338" t="s">
        <v>502</v>
      </c>
      <c r="E338" t="s">
        <v>107</v>
      </c>
      <c r="F338" t="s">
        <v>725</v>
      </c>
      <c r="G338" t="str">
        <f>"201410009613"</f>
        <v>201410009613</v>
      </c>
      <c r="H338" t="s">
        <v>726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30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1</v>
      </c>
      <c r="Y338" t="s">
        <v>727</v>
      </c>
    </row>
    <row r="339" spans="1:25" x14ac:dyDescent="0.25">
      <c r="H339" t="s">
        <v>76</v>
      </c>
    </row>
    <row r="340" spans="1:25" x14ac:dyDescent="0.25">
      <c r="A340">
        <v>167</v>
      </c>
      <c r="B340">
        <v>2052</v>
      </c>
      <c r="C340" t="s">
        <v>728</v>
      </c>
      <c r="D340" t="s">
        <v>106</v>
      </c>
      <c r="E340" t="s">
        <v>85</v>
      </c>
      <c r="F340" t="s">
        <v>729</v>
      </c>
      <c r="G340" t="str">
        <f>"201406004498"</f>
        <v>201406004498</v>
      </c>
      <c r="H340" t="s">
        <v>205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50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1</v>
      </c>
      <c r="Y340" t="s">
        <v>730</v>
      </c>
    </row>
    <row r="341" spans="1:25" x14ac:dyDescent="0.25">
      <c r="H341" t="s">
        <v>30</v>
      </c>
    </row>
    <row r="342" spans="1:25" x14ac:dyDescent="0.25">
      <c r="A342">
        <v>168</v>
      </c>
      <c r="B342">
        <v>1161</v>
      </c>
      <c r="C342" t="s">
        <v>731</v>
      </c>
      <c r="D342" t="s">
        <v>388</v>
      </c>
      <c r="E342" t="s">
        <v>21</v>
      </c>
      <c r="F342" t="s">
        <v>732</v>
      </c>
      <c r="G342" t="str">
        <f>"00091215"</f>
        <v>00091215</v>
      </c>
      <c r="H342" t="s">
        <v>504</v>
      </c>
      <c r="I342">
        <v>0</v>
      </c>
      <c r="J342">
        <v>0</v>
      </c>
      <c r="K342">
        <v>0</v>
      </c>
      <c r="L342">
        <v>0</v>
      </c>
      <c r="M342">
        <v>100</v>
      </c>
      <c r="N342">
        <v>50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1</v>
      </c>
      <c r="Y342" t="s">
        <v>733</v>
      </c>
    </row>
    <row r="343" spans="1:25" x14ac:dyDescent="0.25">
      <c r="H343" t="s">
        <v>114</v>
      </c>
    </row>
    <row r="344" spans="1:25" x14ac:dyDescent="0.25">
      <c r="A344">
        <v>169</v>
      </c>
      <c r="B344">
        <v>305</v>
      </c>
      <c r="C344" t="s">
        <v>734</v>
      </c>
      <c r="D344" t="s">
        <v>735</v>
      </c>
      <c r="E344" t="s">
        <v>736</v>
      </c>
      <c r="F344" t="s">
        <v>737</v>
      </c>
      <c r="G344" t="str">
        <f>"201406014356"</f>
        <v>201406014356</v>
      </c>
      <c r="H344">
        <v>748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1</v>
      </c>
      <c r="Y344">
        <v>818</v>
      </c>
    </row>
    <row r="345" spans="1:25" x14ac:dyDescent="0.25">
      <c r="H345" t="s">
        <v>70</v>
      </c>
    </row>
    <row r="346" spans="1:25" x14ac:dyDescent="0.25">
      <c r="A346">
        <v>170</v>
      </c>
      <c r="B346">
        <v>617</v>
      </c>
      <c r="C346" t="s">
        <v>738</v>
      </c>
      <c r="D346" t="s">
        <v>739</v>
      </c>
      <c r="E346" t="s">
        <v>129</v>
      </c>
      <c r="F346" t="s">
        <v>740</v>
      </c>
      <c r="G346" t="str">
        <f>"00189046"</f>
        <v>00189046</v>
      </c>
      <c r="H346">
        <v>748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1</v>
      </c>
      <c r="Y346">
        <v>818</v>
      </c>
    </row>
    <row r="347" spans="1:25" x14ac:dyDescent="0.25">
      <c r="H347" t="s">
        <v>120</v>
      </c>
    </row>
    <row r="348" spans="1:25" x14ac:dyDescent="0.25">
      <c r="A348">
        <v>171</v>
      </c>
      <c r="B348">
        <v>2946</v>
      </c>
      <c r="C348" t="s">
        <v>741</v>
      </c>
      <c r="D348" t="s">
        <v>72</v>
      </c>
      <c r="E348" t="s">
        <v>328</v>
      </c>
      <c r="F348" t="s">
        <v>742</v>
      </c>
      <c r="G348" t="str">
        <f>"201406000130"</f>
        <v>201406000130</v>
      </c>
      <c r="H348" t="s">
        <v>333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30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1</v>
      </c>
      <c r="Y348" t="s">
        <v>743</v>
      </c>
    </row>
    <row r="349" spans="1:25" x14ac:dyDescent="0.25">
      <c r="H349" t="s">
        <v>114</v>
      </c>
    </row>
    <row r="350" spans="1:25" x14ac:dyDescent="0.25">
      <c r="A350">
        <v>172</v>
      </c>
      <c r="B350">
        <v>957</v>
      </c>
      <c r="C350" t="s">
        <v>744</v>
      </c>
      <c r="D350" t="s">
        <v>72</v>
      </c>
      <c r="E350" t="s">
        <v>21</v>
      </c>
      <c r="F350" t="s">
        <v>745</v>
      </c>
      <c r="G350" t="str">
        <f>"00029759"</f>
        <v>00029759</v>
      </c>
      <c r="H350" t="s">
        <v>746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1</v>
      </c>
      <c r="Y350" t="s">
        <v>747</v>
      </c>
    </row>
    <row r="351" spans="1:25" x14ac:dyDescent="0.25">
      <c r="H351" t="s">
        <v>70</v>
      </c>
    </row>
    <row r="352" spans="1:25" x14ac:dyDescent="0.25">
      <c r="A352">
        <v>173</v>
      </c>
      <c r="B352">
        <v>5978</v>
      </c>
      <c r="C352" t="s">
        <v>748</v>
      </c>
      <c r="D352" t="s">
        <v>749</v>
      </c>
      <c r="E352" t="s">
        <v>750</v>
      </c>
      <c r="F352" t="s">
        <v>751</v>
      </c>
      <c r="G352" t="str">
        <f>"00110599"</f>
        <v>00110599</v>
      </c>
      <c r="H352" t="s">
        <v>470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30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1</v>
      </c>
      <c r="Y352" t="s">
        <v>752</v>
      </c>
    </row>
    <row r="353" spans="1:25" x14ac:dyDescent="0.25">
      <c r="H353" t="s">
        <v>120</v>
      </c>
    </row>
    <row r="354" spans="1:25" x14ac:dyDescent="0.25">
      <c r="A354">
        <v>174</v>
      </c>
      <c r="B354">
        <v>6374</v>
      </c>
      <c r="C354" t="s">
        <v>753</v>
      </c>
      <c r="D354" t="s">
        <v>754</v>
      </c>
      <c r="E354" t="s">
        <v>440</v>
      </c>
      <c r="F354" t="s">
        <v>755</v>
      </c>
      <c r="G354" t="str">
        <f>"00104715"</f>
        <v>00104715</v>
      </c>
      <c r="H354" t="s">
        <v>756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1</v>
      </c>
      <c r="Y354" t="s">
        <v>757</v>
      </c>
    </row>
    <row r="355" spans="1:25" x14ac:dyDescent="0.25">
      <c r="H355" t="s">
        <v>18</v>
      </c>
    </row>
    <row r="356" spans="1:25" x14ac:dyDescent="0.25">
      <c r="A356">
        <v>175</v>
      </c>
      <c r="B356">
        <v>3633</v>
      </c>
      <c r="C356" t="s">
        <v>758</v>
      </c>
      <c r="D356" t="s">
        <v>181</v>
      </c>
      <c r="E356" t="s">
        <v>21</v>
      </c>
      <c r="F356" t="s">
        <v>759</v>
      </c>
      <c r="G356" t="str">
        <f>"201506000444"</f>
        <v>201506000444</v>
      </c>
      <c r="H356" t="s">
        <v>201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1</v>
      </c>
      <c r="Y356" t="s">
        <v>760</v>
      </c>
    </row>
    <row r="357" spans="1:25" x14ac:dyDescent="0.25">
      <c r="H357" t="s">
        <v>18</v>
      </c>
    </row>
    <row r="358" spans="1:25" x14ac:dyDescent="0.25">
      <c r="A358">
        <v>176</v>
      </c>
      <c r="B358">
        <v>1563</v>
      </c>
      <c r="C358" t="s">
        <v>761</v>
      </c>
      <c r="D358" t="s">
        <v>91</v>
      </c>
      <c r="E358" t="s">
        <v>762</v>
      </c>
      <c r="F358" t="s">
        <v>763</v>
      </c>
      <c r="G358" t="str">
        <f>"00207166"</f>
        <v>00207166</v>
      </c>
      <c r="H358" t="s">
        <v>764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1</v>
      </c>
      <c r="Y358" t="s">
        <v>765</v>
      </c>
    </row>
    <row r="359" spans="1:25" x14ac:dyDescent="0.25">
      <c r="H359" t="s">
        <v>30</v>
      </c>
    </row>
    <row r="360" spans="1:25" x14ac:dyDescent="0.25">
      <c r="A360">
        <v>177</v>
      </c>
      <c r="B360">
        <v>5228</v>
      </c>
      <c r="C360" t="s">
        <v>766</v>
      </c>
      <c r="D360" t="s">
        <v>128</v>
      </c>
      <c r="E360" t="s">
        <v>21</v>
      </c>
      <c r="F360" t="s">
        <v>767</v>
      </c>
      <c r="G360" t="str">
        <f>"201504000477"</f>
        <v>201504000477</v>
      </c>
      <c r="H360" t="s">
        <v>351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1</v>
      </c>
      <c r="Y360" t="s">
        <v>768</v>
      </c>
    </row>
    <row r="361" spans="1:25" x14ac:dyDescent="0.25">
      <c r="H361" t="s">
        <v>120</v>
      </c>
    </row>
    <row r="362" spans="1:25" x14ac:dyDescent="0.25">
      <c r="A362">
        <v>178</v>
      </c>
      <c r="B362">
        <v>5950</v>
      </c>
      <c r="C362" t="s">
        <v>769</v>
      </c>
      <c r="D362" t="s">
        <v>770</v>
      </c>
      <c r="E362" t="s">
        <v>136</v>
      </c>
      <c r="F362" t="s">
        <v>771</v>
      </c>
      <c r="G362" t="str">
        <f>"201410008438"</f>
        <v>201410008438</v>
      </c>
      <c r="H362" t="s">
        <v>772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1</v>
      </c>
      <c r="Y362" t="s">
        <v>773</v>
      </c>
    </row>
    <row r="363" spans="1:25" x14ac:dyDescent="0.25">
      <c r="H363" t="s">
        <v>120</v>
      </c>
    </row>
    <row r="364" spans="1:25" x14ac:dyDescent="0.25">
      <c r="A364">
        <v>179</v>
      </c>
      <c r="B364">
        <v>1992</v>
      </c>
      <c r="C364" t="s">
        <v>774</v>
      </c>
      <c r="D364" t="s">
        <v>116</v>
      </c>
      <c r="E364" t="s">
        <v>775</v>
      </c>
      <c r="F364" t="s">
        <v>776</v>
      </c>
      <c r="G364" t="str">
        <f>"00012624"</f>
        <v>00012624</v>
      </c>
      <c r="H364" t="s">
        <v>772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1</v>
      </c>
      <c r="Y364" t="s">
        <v>773</v>
      </c>
    </row>
    <row r="365" spans="1:25" x14ac:dyDescent="0.25">
      <c r="H365" t="s">
        <v>30</v>
      </c>
    </row>
    <row r="366" spans="1:25" x14ac:dyDescent="0.25">
      <c r="A366">
        <v>180</v>
      </c>
      <c r="B366">
        <v>1382</v>
      </c>
      <c r="C366" t="s">
        <v>777</v>
      </c>
      <c r="D366" t="s">
        <v>244</v>
      </c>
      <c r="E366" t="s">
        <v>778</v>
      </c>
      <c r="F366" t="s">
        <v>779</v>
      </c>
      <c r="G366" t="str">
        <f>"200802006662"</f>
        <v>200802006662</v>
      </c>
      <c r="H366" t="s">
        <v>375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50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1</v>
      </c>
      <c r="Y366" t="s">
        <v>780</v>
      </c>
    </row>
    <row r="367" spans="1:25" x14ac:dyDescent="0.25">
      <c r="H367" t="s">
        <v>70</v>
      </c>
    </row>
    <row r="368" spans="1:25" x14ac:dyDescent="0.25">
      <c r="A368">
        <v>181</v>
      </c>
      <c r="B368">
        <v>3241</v>
      </c>
      <c r="C368" t="s">
        <v>781</v>
      </c>
      <c r="D368" t="s">
        <v>208</v>
      </c>
      <c r="E368" t="s">
        <v>128</v>
      </c>
      <c r="F368" t="s">
        <v>782</v>
      </c>
      <c r="G368" t="str">
        <f>"201406018475"</f>
        <v>201406018475</v>
      </c>
      <c r="H368" t="s">
        <v>306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1</v>
      </c>
      <c r="Y368" t="s">
        <v>783</v>
      </c>
    </row>
    <row r="369" spans="1:25" x14ac:dyDescent="0.25">
      <c r="H369" t="s">
        <v>82</v>
      </c>
    </row>
    <row r="370" spans="1:25" x14ac:dyDescent="0.25">
      <c r="A370">
        <v>182</v>
      </c>
      <c r="B370">
        <v>163</v>
      </c>
      <c r="C370" t="s">
        <v>784</v>
      </c>
      <c r="D370" t="s">
        <v>21</v>
      </c>
      <c r="E370" t="s">
        <v>15</v>
      </c>
      <c r="F370" t="s">
        <v>785</v>
      </c>
      <c r="G370" t="str">
        <f>"00014593"</f>
        <v>00014593</v>
      </c>
      <c r="H370">
        <v>759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1</v>
      </c>
      <c r="Y370">
        <v>789</v>
      </c>
    </row>
    <row r="371" spans="1:25" x14ac:dyDescent="0.25">
      <c r="H371">
        <v>104</v>
      </c>
    </row>
    <row r="372" spans="1:25" x14ac:dyDescent="0.25">
      <c r="A372">
        <v>183</v>
      </c>
      <c r="B372">
        <v>1048</v>
      </c>
      <c r="C372" t="s">
        <v>786</v>
      </c>
      <c r="D372" t="s">
        <v>15</v>
      </c>
      <c r="E372" t="s">
        <v>150</v>
      </c>
      <c r="F372" t="s">
        <v>787</v>
      </c>
      <c r="G372" t="str">
        <f>"201304000714"</f>
        <v>201304000714</v>
      </c>
      <c r="H372">
        <v>638</v>
      </c>
      <c r="I372">
        <v>0</v>
      </c>
      <c r="J372">
        <v>0</v>
      </c>
      <c r="K372">
        <v>0</v>
      </c>
      <c r="L372">
        <v>0</v>
      </c>
      <c r="M372">
        <v>100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1</v>
      </c>
      <c r="Y372">
        <v>788</v>
      </c>
    </row>
    <row r="373" spans="1:25" x14ac:dyDescent="0.25">
      <c r="H373">
        <v>104</v>
      </c>
    </row>
    <row r="374" spans="1:25" x14ac:dyDescent="0.25">
      <c r="A374">
        <v>184</v>
      </c>
      <c r="B374">
        <v>5215</v>
      </c>
      <c r="C374" t="s">
        <v>788</v>
      </c>
      <c r="D374" t="s">
        <v>128</v>
      </c>
      <c r="E374" t="s">
        <v>164</v>
      </c>
      <c r="F374" t="s">
        <v>789</v>
      </c>
      <c r="G374" t="str">
        <f>"00207584"</f>
        <v>00207584</v>
      </c>
      <c r="H374" t="s">
        <v>168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1</v>
      </c>
      <c r="Y374" t="s">
        <v>790</v>
      </c>
    </row>
    <row r="375" spans="1:25" x14ac:dyDescent="0.25">
      <c r="H375" t="s">
        <v>30</v>
      </c>
    </row>
    <row r="376" spans="1:25" x14ac:dyDescent="0.25">
      <c r="A376">
        <v>185</v>
      </c>
      <c r="B376">
        <v>6014</v>
      </c>
      <c r="C376" t="s">
        <v>791</v>
      </c>
      <c r="D376" t="s">
        <v>792</v>
      </c>
      <c r="E376" t="s">
        <v>244</v>
      </c>
      <c r="F376" t="s">
        <v>793</v>
      </c>
      <c r="G376" t="str">
        <f>"201406018038"</f>
        <v>201406018038</v>
      </c>
      <c r="H376" t="s">
        <v>716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1</v>
      </c>
      <c r="Y376" t="s">
        <v>794</v>
      </c>
    </row>
    <row r="377" spans="1:25" x14ac:dyDescent="0.25">
      <c r="H377" t="s">
        <v>70</v>
      </c>
    </row>
    <row r="378" spans="1:25" x14ac:dyDescent="0.25">
      <c r="A378">
        <v>186</v>
      </c>
      <c r="B378">
        <v>2697</v>
      </c>
      <c r="C378" t="s">
        <v>795</v>
      </c>
      <c r="D378" t="s">
        <v>248</v>
      </c>
      <c r="E378" t="s">
        <v>107</v>
      </c>
      <c r="F378" t="s">
        <v>796</v>
      </c>
      <c r="G378" t="str">
        <f>"200806000423"</f>
        <v>200806000423</v>
      </c>
      <c r="H378" t="s">
        <v>333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1</v>
      </c>
      <c r="Y378" t="s">
        <v>797</v>
      </c>
    </row>
    <row r="379" spans="1:25" x14ac:dyDescent="0.25">
      <c r="H379" t="s">
        <v>70</v>
      </c>
    </row>
    <row r="380" spans="1:25" x14ac:dyDescent="0.25">
      <c r="A380">
        <v>187</v>
      </c>
      <c r="B380">
        <v>4641</v>
      </c>
      <c r="C380" t="s">
        <v>798</v>
      </c>
      <c r="D380" t="s">
        <v>799</v>
      </c>
      <c r="E380" t="s">
        <v>128</v>
      </c>
      <c r="F380" t="s">
        <v>800</v>
      </c>
      <c r="G380" t="str">
        <f>"00012425"</f>
        <v>00012425</v>
      </c>
      <c r="H380" t="s">
        <v>614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30</v>
      </c>
      <c r="P380">
        <v>0</v>
      </c>
      <c r="Q380">
        <v>0</v>
      </c>
      <c r="R380">
        <v>50</v>
      </c>
      <c r="S380">
        <v>0</v>
      </c>
      <c r="T380">
        <v>0</v>
      </c>
      <c r="U380">
        <v>0</v>
      </c>
      <c r="V380">
        <v>0</v>
      </c>
      <c r="X380">
        <v>1</v>
      </c>
      <c r="Y380" t="s">
        <v>801</v>
      </c>
    </row>
    <row r="381" spans="1:25" x14ac:dyDescent="0.25">
      <c r="H381" t="s">
        <v>120</v>
      </c>
    </row>
    <row r="382" spans="1:25" x14ac:dyDescent="0.25">
      <c r="A382">
        <v>188</v>
      </c>
      <c r="B382">
        <v>3202</v>
      </c>
      <c r="C382" t="s">
        <v>802</v>
      </c>
      <c r="D382" t="s">
        <v>803</v>
      </c>
      <c r="E382" t="s">
        <v>804</v>
      </c>
      <c r="F382" t="s">
        <v>805</v>
      </c>
      <c r="G382" t="str">
        <f>"00197433"</f>
        <v>00197433</v>
      </c>
      <c r="H382" t="s">
        <v>806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30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1</v>
      </c>
      <c r="Y382" t="s">
        <v>807</v>
      </c>
    </row>
    <row r="383" spans="1:25" x14ac:dyDescent="0.25">
      <c r="H383" t="s">
        <v>70</v>
      </c>
    </row>
    <row r="384" spans="1:25" x14ac:dyDescent="0.25">
      <c r="A384">
        <v>189</v>
      </c>
      <c r="B384">
        <v>2399</v>
      </c>
      <c r="C384" t="s">
        <v>808</v>
      </c>
      <c r="D384" t="s">
        <v>809</v>
      </c>
      <c r="E384" t="s">
        <v>128</v>
      </c>
      <c r="F384" t="s">
        <v>810</v>
      </c>
      <c r="G384" t="str">
        <f>"201410010885"</f>
        <v>201410010885</v>
      </c>
      <c r="H384" t="s">
        <v>173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1</v>
      </c>
      <c r="Y384" t="s">
        <v>811</v>
      </c>
    </row>
    <row r="385" spans="1:25" x14ac:dyDescent="0.25">
      <c r="H385" t="s">
        <v>99</v>
      </c>
    </row>
    <row r="386" spans="1:25" x14ac:dyDescent="0.25">
      <c r="A386">
        <v>190</v>
      </c>
      <c r="B386">
        <v>1733</v>
      </c>
      <c r="C386" t="s">
        <v>812</v>
      </c>
      <c r="D386" t="s">
        <v>182</v>
      </c>
      <c r="E386" t="s">
        <v>15</v>
      </c>
      <c r="F386" t="s">
        <v>813</v>
      </c>
      <c r="G386" t="str">
        <f>"00150326"</f>
        <v>00150326</v>
      </c>
      <c r="H386" t="s">
        <v>814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50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1</v>
      </c>
      <c r="Y386" t="s">
        <v>815</v>
      </c>
    </row>
    <row r="387" spans="1:25" x14ac:dyDescent="0.25">
      <c r="H387" t="s">
        <v>46</v>
      </c>
    </row>
    <row r="388" spans="1:25" x14ac:dyDescent="0.25">
      <c r="A388">
        <v>191</v>
      </c>
      <c r="B388">
        <v>6288</v>
      </c>
      <c r="C388" t="s">
        <v>816</v>
      </c>
      <c r="D388" t="s">
        <v>817</v>
      </c>
      <c r="E388" t="s">
        <v>698</v>
      </c>
      <c r="F388" t="s">
        <v>818</v>
      </c>
      <c r="G388" t="str">
        <f>"201505000142"</f>
        <v>201505000142</v>
      </c>
      <c r="H388" t="s">
        <v>819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30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1</v>
      </c>
      <c r="Y388" t="s">
        <v>820</v>
      </c>
    </row>
    <row r="389" spans="1:25" x14ac:dyDescent="0.25">
      <c r="H389" t="s">
        <v>18</v>
      </c>
    </row>
    <row r="390" spans="1:25" x14ac:dyDescent="0.25">
      <c r="A390">
        <v>192</v>
      </c>
      <c r="B390">
        <v>1284</v>
      </c>
      <c r="C390" t="s">
        <v>821</v>
      </c>
      <c r="D390" t="s">
        <v>291</v>
      </c>
      <c r="E390" t="s">
        <v>85</v>
      </c>
      <c r="F390" t="s">
        <v>822</v>
      </c>
      <c r="G390" t="str">
        <f>"201511019238"</f>
        <v>201511019238</v>
      </c>
      <c r="H390" t="s">
        <v>250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50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3</v>
      </c>
      <c r="Y390" t="s">
        <v>823</v>
      </c>
    </row>
    <row r="391" spans="1:25" x14ac:dyDescent="0.25">
      <c r="H391" t="s">
        <v>82</v>
      </c>
    </row>
    <row r="392" spans="1:25" x14ac:dyDescent="0.25">
      <c r="A392">
        <v>193</v>
      </c>
      <c r="B392">
        <v>6133</v>
      </c>
      <c r="C392" t="s">
        <v>824</v>
      </c>
      <c r="D392" t="s">
        <v>825</v>
      </c>
      <c r="E392" t="s">
        <v>15</v>
      </c>
      <c r="F392" t="s">
        <v>826</v>
      </c>
      <c r="G392" t="str">
        <f>"00207178"</f>
        <v>00207178</v>
      </c>
      <c r="H392" t="s">
        <v>570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1</v>
      </c>
      <c r="Y392" t="s">
        <v>827</v>
      </c>
    </row>
    <row r="393" spans="1:25" x14ac:dyDescent="0.25">
      <c r="H393" t="s">
        <v>99</v>
      </c>
    </row>
    <row r="394" spans="1:25" x14ac:dyDescent="0.25">
      <c r="A394">
        <v>194</v>
      </c>
      <c r="B394">
        <v>2873</v>
      </c>
      <c r="C394" t="s">
        <v>828</v>
      </c>
      <c r="D394" t="s">
        <v>829</v>
      </c>
      <c r="E394" t="s">
        <v>604</v>
      </c>
      <c r="F394" t="s">
        <v>830</v>
      </c>
      <c r="G394" t="str">
        <f>"201410005814"</f>
        <v>201410005814</v>
      </c>
      <c r="H394" t="s">
        <v>831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30</v>
      </c>
      <c r="S394">
        <v>0</v>
      </c>
      <c r="T394">
        <v>0</v>
      </c>
      <c r="U394">
        <v>0</v>
      </c>
      <c r="V394">
        <v>0</v>
      </c>
      <c r="X394">
        <v>1</v>
      </c>
      <c r="Y394" t="s">
        <v>832</v>
      </c>
    </row>
    <row r="395" spans="1:25" x14ac:dyDescent="0.25">
      <c r="H395" t="s">
        <v>30</v>
      </c>
    </row>
    <row r="396" spans="1:25" x14ac:dyDescent="0.25">
      <c r="A396">
        <v>195</v>
      </c>
      <c r="B396">
        <v>4720</v>
      </c>
      <c r="C396" t="s">
        <v>833</v>
      </c>
      <c r="D396" t="s">
        <v>327</v>
      </c>
      <c r="E396" t="s">
        <v>328</v>
      </c>
      <c r="F396" t="s">
        <v>834</v>
      </c>
      <c r="G396" t="str">
        <f>"200903000219"</f>
        <v>200903000219</v>
      </c>
      <c r="H396">
        <v>704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1</v>
      </c>
      <c r="Y396">
        <v>774</v>
      </c>
    </row>
    <row r="397" spans="1:25" x14ac:dyDescent="0.25">
      <c r="H397" t="s">
        <v>120</v>
      </c>
    </row>
    <row r="398" spans="1:25" x14ac:dyDescent="0.25">
      <c r="A398">
        <v>196</v>
      </c>
      <c r="B398">
        <v>3737</v>
      </c>
      <c r="C398" t="s">
        <v>835</v>
      </c>
      <c r="D398" t="s">
        <v>164</v>
      </c>
      <c r="E398" t="s">
        <v>244</v>
      </c>
      <c r="F398" t="s">
        <v>836</v>
      </c>
      <c r="G398" t="str">
        <f>"201501000245"</f>
        <v>201501000245</v>
      </c>
      <c r="H398" t="s">
        <v>375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1</v>
      </c>
      <c r="Y398" t="s">
        <v>837</v>
      </c>
    </row>
    <row r="399" spans="1:25" x14ac:dyDescent="0.25">
      <c r="H399" t="s">
        <v>838</v>
      </c>
    </row>
    <row r="400" spans="1:25" x14ac:dyDescent="0.25">
      <c r="A400">
        <v>197</v>
      </c>
      <c r="B400">
        <v>2044</v>
      </c>
      <c r="C400" t="s">
        <v>839</v>
      </c>
      <c r="D400" t="s">
        <v>164</v>
      </c>
      <c r="E400" t="s">
        <v>840</v>
      </c>
      <c r="F400" t="s">
        <v>841</v>
      </c>
      <c r="G400" t="str">
        <f>"200712000157"</f>
        <v>200712000157</v>
      </c>
      <c r="H400" t="s">
        <v>842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1</v>
      </c>
      <c r="Y400" t="s">
        <v>843</v>
      </c>
    </row>
    <row r="401" spans="1:25" x14ac:dyDescent="0.25">
      <c r="H401" t="s">
        <v>82</v>
      </c>
    </row>
    <row r="402" spans="1:25" x14ac:dyDescent="0.25">
      <c r="A402">
        <v>198</v>
      </c>
      <c r="B402">
        <v>6309</v>
      </c>
      <c r="C402" t="s">
        <v>844</v>
      </c>
      <c r="D402" t="s">
        <v>72</v>
      </c>
      <c r="E402" t="s">
        <v>328</v>
      </c>
      <c r="F402" t="s">
        <v>845</v>
      </c>
      <c r="G402" t="str">
        <f>"201410002313"</f>
        <v>201410002313</v>
      </c>
      <c r="H402" t="s">
        <v>846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1</v>
      </c>
      <c r="Y402" t="s">
        <v>847</v>
      </c>
    </row>
    <row r="403" spans="1:25" x14ac:dyDescent="0.25">
      <c r="H403">
        <v>106</v>
      </c>
    </row>
    <row r="404" spans="1:25" x14ac:dyDescent="0.25">
      <c r="A404">
        <v>199</v>
      </c>
      <c r="B404">
        <v>4442</v>
      </c>
      <c r="C404" t="s">
        <v>848</v>
      </c>
      <c r="D404" t="s">
        <v>43</v>
      </c>
      <c r="E404" t="s">
        <v>328</v>
      </c>
      <c r="F404" t="s">
        <v>849</v>
      </c>
      <c r="G404" t="str">
        <f>"200801006882"</f>
        <v>200801006882</v>
      </c>
      <c r="H404" t="s">
        <v>219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50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1</v>
      </c>
      <c r="Y404" t="s">
        <v>850</v>
      </c>
    </row>
    <row r="405" spans="1:25" x14ac:dyDescent="0.25">
      <c r="H405" t="s">
        <v>82</v>
      </c>
    </row>
    <row r="406" spans="1:25" x14ac:dyDescent="0.25">
      <c r="A406">
        <v>200</v>
      </c>
      <c r="B406">
        <v>1569</v>
      </c>
      <c r="C406" t="s">
        <v>851</v>
      </c>
      <c r="D406" t="s">
        <v>600</v>
      </c>
      <c r="E406" t="s">
        <v>15</v>
      </c>
      <c r="F406" t="s">
        <v>852</v>
      </c>
      <c r="G406" t="str">
        <f>"00209539"</f>
        <v>00209539</v>
      </c>
      <c r="H406" t="s">
        <v>853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1</v>
      </c>
      <c r="Y406" t="s">
        <v>854</v>
      </c>
    </row>
    <row r="407" spans="1:25" x14ac:dyDescent="0.25">
      <c r="H407" t="s">
        <v>30</v>
      </c>
    </row>
    <row r="408" spans="1:25" x14ac:dyDescent="0.25">
      <c r="A408">
        <v>201</v>
      </c>
      <c r="B408">
        <v>343</v>
      </c>
      <c r="C408" t="s">
        <v>855</v>
      </c>
      <c r="D408" t="s">
        <v>856</v>
      </c>
      <c r="E408" t="s">
        <v>128</v>
      </c>
      <c r="F408" t="s">
        <v>857</v>
      </c>
      <c r="G408" t="str">
        <f>"00017607"</f>
        <v>00017607</v>
      </c>
      <c r="H408">
        <v>737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1</v>
      </c>
      <c r="Y408">
        <v>767</v>
      </c>
    </row>
    <row r="409" spans="1:25" x14ac:dyDescent="0.25">
      <c r="H409" t="s">
        <v>70</v>
      </c>
    </row>
    <row r="410" spans="1:25" x14ac:dyDescent="0.25">
      <c r="A410">
        <v>202</v>
      </c>
      <c r="B410">
        <v>5821</v>
      </c>
      <c r="C410" t="s">
        <v>858</v>
      </c>
      <c r="D410" t="s">
        <v>859</v>
      </c>
      <c r="E410" t="s">
        <v>15</v>
      </c>
      <c r="F410">
        <v>833464</v>
      </c>
      <c r="G410" t="str">
        <f>"00162326"</f>
        <v>00162326</v>
      </c>
      <c r="H410" t="s">
        <v>860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1</v>
      </c>
      <c r="Y410" t="s">
        <v>861</v>
      </c>
    </row>
    <row r="411" spans="1:25" x14ac:dyDescent="0.25">
      <c r="H411" t="s">
        <v>120</v>
      </c>
    </row>
    <row r="412" spans="1:25" x14ac:dyDescent="0.25">
      <c r="A412">
        <v>203</v>
      </c>
      <c r="B412">
        <v>5451</v>
      </c>
      <c r="C412" t="s">
        <v>862</v>
      </c>
      <c r="D412" t="s">
        <v>863</v>
      </c>
      <c r="E412" t="s">
        <v>141</v>
      </c>
      <c r="F412" t="s">
        <v>864</v>
      </c>
      <c r="G412" t="str">
        <f>"00014735"</f>
        <v>00014735</v>
      </c>
      <c r="H412" t="s">
        <v>490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1</v>
      </c>
      <c r="Y412" t="s">
        <v>865</v>
      </c>
    </row>
    <row r="413" spans="1:25" x14ac:dyDescent="0.25">
      <c r="H413" t="s">
        <v>114</v>
      </c>
    </row>
    <row r="414" spans="1:25" x14ac:dyDescent="0.25">
      <c r="A414">
        <v>204</v>
      </c>
      <c r="B414">
        <v>2182</v>
      </c>
      <c r="C414" t="s">
        <v>866</v>
      </c>
      <c r="D414" t="s">
        <v>181</v>
      </c>
      <c r="E414" t="s">
        <v>49</v>
      </c>
      <c r="F414" t="s">
        <v>867</v>
      </c>
      <c r="G414" t="str">
        <f>"00012139"</f>
        <v>00012139</v>
      </c>
      <c r="H414" t="s">
        <v>125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1</v>
      </c>
      <c r="Y414" t="s">
        <v>868</v>
      </c>
    </row>
    <row r="415" spans="1:25" x14ac:dyDescent="0.25">
      <c r="H415" t="s">
        <v>120</v>
      </c>
    </row>
    <row r="416" spans="1:25" x14ac:dyDescent="0.25">
      <c r="A416">
        <v>205</v>
      </c>
      <c r="B416">
        <v>2900</v>
      </c>
      <c r="C416" t="s">
        <v>869</v>
      </c>
      <c r="D416" t="s">
        <v>870</v>
      </c>
      <c r="E416" t="s">
        <v>38</v>
      </c>
      <c r="F416" t="s">
        <v>871</v>
      </c>
      <c r="G416" t="str">
        <f>"200802008503"</f>
        <v>200802008503</v>
      </c>
      <c r="H416">
        <v>682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50</v>
      </c>
      <c r="O416">
        <v>30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1</v>
      </c>
      <c r="Y416">
        <v>762</v>
      </c>
    </row>
    <row r="417" spans="1:25" x14ac:dyDescent="0.25">
      <c r="H417">
        <v>106</v>
      </c>
    </row>
    <row r="418" spans="1:25" x14ac:dyDescent="0.25">
      <c r="A418">
        <v>206</v>
      </c>
      <c r="B418">
        <v>5962</v>
      </c>
      <c r="C418" t="s">
        <v>872</v>
      </c>
      <c r="D418" t="s">
        <v>873</v>
      </c>
      <c r="E418" t="s">
        <v>15</v>
      </c>
      <c r="F418" t="s">
        <v>874</v>
      </c>
      <c r="G418" t="str">
        <f>"201511031263"</f>
        <v>201511031263</v>
      </c>
      <c r="H418" t="s">
        <v>875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1</v>
      </c>
      <c r="Y418" t="s">
        <v>876</v>
      </c>
    </row>
    <row r="419" spans="1:25" x14ac:dyDescent="0.25">
      <c r="H419" t="s">
        <v>30</v>
      </c>
    </row>
    <row r="420" spans="1:25" x14ac:dyDescent="0.25">
      <c r="A420">
        <v>207</v>
      </c>
      <c r="B420">
        <v>6476</v>
      </c>
      <c r="C420" t="s">
        <v>877</v>
      </c>
      <c r="D420" t="s">
        <v>65</v>
      </c>
      <c r="E420" t="s">
        <v>878</v>
      </c>
      <c r="F420" t="s">
        <v>879</v>
      </c>
      <c r="G420" t="str">
        <f>"201402011283"</f>
        <v>201402011283</v>
      </c>
      <c r="H420" t="s">
        <v>880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1</v>
      </c>
      <c r="Y420" t="s">
        <v>881</v>
      </c>
    </row>
    <row r="421" spans="1:25" x14ac:dyDescent="0.25">
      <c r="H421" t="s">
        <v>30</v>
      </c>
    </row>
    <row r="422" spans="1:25" x14ac:dyDescent="0.25">
      <c r="A422">
        <v>208</v>
      </c>
      <c r="B422">
        <v>5647</v>
      </c>
      <c r="C422" t="s">
        <v>882</v>
      </c>
      <c r="D422" t="s">
        <v>253</v>
      </c>
      <c r="E422" t="s">
        <v>112</v>
      </c>
      <c r="F422" t="s">
        <v>883</v>
      </c>
      <c r="G422" t="str">
        <f>"201511025448"</f>
        <v>201511025448</v>
      </c>
      <c r="H422" t="s">
        <v>351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1</v>
      </c>
      <c r="Y422" t="s">
        <v>884</v>
      </c>
    </row>
    <row r="423" spans="1:25" x14ac:dyDescent="0.25">
      <c r="H423" t="s">
        <v>885</v>
      </c>
    </row>
    <row r="424" spans="1:25" x14ac:dyDescent="0.25">
      <c r="A424">
        <v>209</v>
      </c>
      <c r="B424">
        <v>537</v>
      </c>
      <c r="C424" t="s">
        <v>886</v>
      </c>
      <c r="D424" t="s">
        <v>85</v>
      </c>
      <c r="E424" t="s">
        <v>887</v>
      </c>
      <c r="F424" t="s">
        <v>888</v>
      </c>
      <c r="G424" t="str">
        <f>"201304004903"</f>
        <v>201304004903</v>
      </c>
      <c r="H424" t="s">
        <v>643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1</v>
      </c>
      <c r="Y424" t="s">
        <v>889</v>
      </c>
    </row>
    <row r="425" spans="1:25" x14ac:dyDescent="0.25">
      <c r="H425">
        <v>104</v>
      </c>
    </row>
    <row r="426" spans="1:25" x14ac:dyDescent="0.25">
      <c r="A426">
        <v>210</v>
      </c>
      <c r="B426">
        <v>2006</v>
      </c>
      <c r="C426" t="s">
        <v>890</v>
      </c>
      <c r="D426" t="s">
        <v>891</v>
      </c>
      <c r="E426" t="s">
        <v>231</v>
      </c>
      <c r="F426" t="s">
        <v>892</v>
      </c>
      <c r="G426" t="str">
        <f>"201410008889"</f>
        <v>201410008889</v>
      </c>
      <c r="H426" t="s">
        <v>893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1</v>
      </c>
      <c r="Y426" t="s">
        <v>894</v>
      </c>
    </row>
    <row r="427" spans="1:25" x14ac:dyDescent="0.25">
      <c r="H427" t="s">
        <v>114</v>
      </c>
    </row>
    <row r="428" spans="1:25" x14ac:dyDescent="0.25">
      <c r="A428">
        <v>211</v>
      </c>
      <c r="B428">
        <v>3588</v>
      </c>
      <c r="C428" t="s">
        <v>895</v>
      </c>
      <c r="D428" t="s">
        <v>21</v>
      </c>
      <c r="E428" t="s">
        <v>128</v>
      </c>
      <c r="F428" t="s">
        <v>896</v>
      </c>
      <c r="G428" t="str">
        <f>"00120626"</f>
        <v>00120626</v>
      </c>
      <c r="H428" t="s">
        <v>897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50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1</v>
      </c>
      <c r="Y428" t="s">
        <v>898</v>
      </c>
    </row>
    <row r="429" spans="1:25" x14ac:dyDescent="0.25">
      <c r="H429" t="s">
        <v>46</v>
      </c>
    </row>
    <row r="430" spans="1:25" x14ac:dyDescent="0.25">
      <c r="A430">
        <v>212</v>
      </c>
      <c r="B430">
        <v>3164</v>
      </c>
      <c r="C430" t="s">
        <v>769</v>
      </c>
      <c r="D430" t="s">
        <v>899</v>
      </c>
      <c r="E430" t="s">
        <v>900</v>
      </c>
      <c r="F430" t="s">
        <v>901</v>
      </c>
      <c r="G430" t="str">
        <f>"00145547"</f>
        <v>00145547</v>
      </c>
      <c r="H430" t="s">
        <v>250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1</v>
      </c>
      <c r="Y430" t="s">
        <v>902</v>
      </c>
    </row>
    <row r="431" spans="1:25" x14ac:dyDescent="0.25">
      <c r="H431" t="s">
        <v>120</v>
      </c>
    </row>
    <row r="432" spans="1:25" x14ac:dyDescent="0.25">
      <c r="A432">
        <v>213</v>
      </c>
      <c r="B432">
        <v>2023</v>
      </c>
      <c r="C432" t="s">
        <v>903</v>
      </c>
      <c r="D432" t="s">
        <v>15</v>
      </c>
      <c r="E432" t="s">
        <v>85</v>
      </c>
      <c r="F432" t="s">
        <v>904</v>
      </c>
      <c r="G432" t="str">
        <f>"00203398"</f>
        <v>00203398</v>
      </c>
      <c r="H432" t="s">
        <v>250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1</v>
      </c>
      <c r="Y432" t="s">
        <v>902</v>
      </c>
    </row>
    <row r="433" spans="1:25" x14ac:dyDescent="0.25">
      <c r="H433">
        <v>106</v>
      </c>
    </row>
    <row r="434" spans="1:25" x14ac:dyDescent="0.25">
      <c r="A434">
        <v>214</v>
      </c>
      <c r="B434">
        <v>3729</v>
      </c>
      <c r="C434" t="s">
        <v>905</v>
      </c>
      <c r="D434" t="s">
        <v>582</v>
      </c>
      <c r="E434" t="s">
        <v>128</v>
      </c>
      <c r="F434" t="s">
        <v>906</v>
      </c>
      <c r="G434" t="str">
        <f>"201409005783"</f>
        <v>201409005783</v>
      </c>
      <c r="H434" t="s">
        <v>250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1</v>
      </c>
      <c r="Y434" t="s">
        <v>902</v>
      </c>
    </row>
    <row r="435" spans="1:25" x14ac:dyDescent="0.25">
      <c r="H435" t="s">
        <v>114</v>
      </c>
    </row>
    <row r="436" spans="1:25" x14ac:dyDescent="0.25">
      <c r="A436">
        <v>215</v>
      </c>
      <c r="B436">
        <v>4339</v>
      </c>
      <c r="C436" t="s">
        <v>299</v>
      </c>
      <c r="D436" t="s">
        <v>43</v>
      </c>
      <c r="E436" t="s">
        <v>132</v>
      </c>
      <c r="F436" t="s">
        <v>907</v>
      </c>
      <c r="G436" t="str">
        <f>"00197895"</f>
        <v>00197895</v>
      </c>
      <c r="H436" t="s">
        <v>908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30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1</v>
      </c>
      <c r="Y436" t="s">
        <v>909</v>
      </c>
    </row>
    <row r="437" spans="1:25" x14ac:dyDescent="0.25">
      <c r="H437">
        <v>106</v>
      </c>
    </row>
    <row r="438" spans="1:25" x14ac:dyDescent="0.25">
      <c r="A438">
        <v>216</v>
      </c>
      <c r="B438">
        <v>4106</v>
      </c>
      <c r="C438" t="s">
        <v>910</v>
      </c>
      <c r="D438" t="s">
        <v>911</v>
      </c>
      <c r="E438" t="s">
        <v>21</v>
      </c>
      <c r="F438" t="s">
        <v>912</v>
      </c>
      <c r="G438" t="str">
        <f>"00144137"</f>
        <v>00144137</v>
      </c>
      <c r="H438" t="s">
        <v>913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1</v>
      </c>
      <c r="Y438" t="s">
        <v>914</v>
      </c>
    </row>
    <row r="439" spans="1:25" x14ac:dyDescent="0.25">
      <c r="H439">
        <v>106</v>
      </c>
    </row>
    <row r="440" spans="1:25" x14ac:dyDescent="0.25">
      <c r="A440">
        <v>217</v>
      </c>
      <c r="B440">
        <v>1375</v>
      </c>
      <c r="C440" t="s">
        <v>915</v>
      </c>
      <c r="D440" t="s">
        <v>291</v>
      </c>
      <c r="E440" t="s">
        <v>407</v>
      </c>
      <c r="F440" t="s">
        <v>916</v>
      </c>
      <c r="G440" t="str">
        <f>"00208997"</f>
        <v>00208997</v>
      </c>
      <c r="H440" t="s">
        <v>917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30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1</v>
      </c>
      <c r="Y440" t="s">
        <v>918</v>
      </c>
    </row>
    <row r="441" spans="1:25" x14ac:dyDescent="0.25">
      <c r="H441" t="s">
        <v>46</v>
      </c>
    </row>
    <row r="442" spans="1:25" x14ac:dyDescent="0.25">
      <c r="A442">
        <v>218</v>
      </c>
      <c r="B442">
        <v>4025</v>
      </c>
      <c r="C442" t="s">
        <v>919</v>
      </c>
      <c r="D442" t="s">
        <v>920</v>
      </c>
      <c r="E442" t="s">
        <v>136</v>
      </c>
      <c r="F442" t="s">
        <v>921</v>
      </c>
      <c r="G442" t="str">
        <f>"00161608"</f>
        <v>00161608</v>
      </c>
      <c r="H442" t="s">
        <v>384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50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1</v>
      </c>
      <c r="Y442" t="s">
        <v>922</v>
      </c>
    </row>
    <row r="443" spans="1:25" x14ac:dyDescent="0.25">
      <c r="H443">
        <v>106</v>
      </c>
    </row>
    <row r="444" spans="1:25" x14ac:dyDescent="0.25">
      <c r="A444">
        <v>219</v>
      </c>
      <c r="B444">
        <v>5882</v>
      </c>
      <c r="C444" t="s">
        <v>923</v>
      </c>
      <c r="D444" t="s">
        <v>924</v>
      </c>
      <c r="E444" t="s">
        <v>925</v>
      </c>
      <c r="F444" t="s">
        <v>926</v>
      </c>
      <c r="G444" t="str">
        <f>"200801002838"</f>
        <v>200801002838</v>
      </c>
      <c r="H444" t="s">
        <v>927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30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3</v>
      </c>
      <c r="Y444" t="s">
        <v>928</v>
      </c>
    </row>
    <row r="445" spans="1:25" x14ac:dyDescent="0.25">
      <c r="H445" t="s">
        <v>82</v>
      </c>
    </row>
    <row r="446" spans="1:25" x14ac:dyDescent="0.25">
      <c r="A446">
        <v>220</v>
      </c>
      <c r="B446">
        <v>1459</v>
      </c>
      <c r="C446" t="s">
        <v>929</v>
      </c>
      <c r="D446" t="s">
        <v>930</v>
      </c>
      <c r="E446" t="s">
        <v>132</v>
      </c>
      <c r="F446" t="s">
        <v>931</v>
      </c>
      <c r="G446" t="str">
        <f>"201402005918"</f>
        <v>201402005918</v>
      </c>
      <c r="H446" t="s">
        <v>932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30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1</v>
      </c>
      <c r="Y446" t="s">
        <v>933</v>
      </c>
    </row>
    <row r="447" spans="1:25" x14ac:dyDescent="0.25">
      <c r="H447" t="s">
        <v>18</v>
      </c>
    </row>
    <row r="448" spans="1:25" x14ac:dyDescent="0.25">
      <c r="A448">
        <v>221</v>
      </c>
      <c r="B448">
        <v>1231</v>
      </c>
      <c r="C448" t="s">
        <v>934</v>
      </c>
      <c r="D448" t="s">
        <v>128</v>
      </c>
      <c r="E448" t="s">
        <v>21</v>
      </c>
      <c r="F448" t="s">
        <v>935</v>
      </c>
      <c r="G448" t="str">
        <f>"201406005581"</f>
        <v>201406005581</v>
      </c>
      <c r="H448" t="s">
        <v>936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1</v>
      </c>
      <c r="Y448" t="s">
        <v>937</v>
      </c>
    </row>
    <row r="449" spans="1:25" x14ac:dyDescent="0.25">
      <c r="H449">
        <v>104</v>
      </c>
    </row>
    <row r="450" spans="1:25" x14ac:dyDescent="0.25">
      <c r="A450">
        <v>222</v>
      </c>
      <c r="B450">
        <v>4404</v>
      </c>
      <c r="C450" t="s">
        <v>938</v>
      </c>
      <c r="D450" t="s">
        <v>208</v>
      </c>
      <c r="E450" t="s">
        <v>38</v>
      </c>
      <c r="F450" t="s">
        <v>939</v>
      </c>
      <c r="G450" t="str">
        <f>"200802001864"</f>
        <v>200802001864</v>
      </c>
      <c r="H450" t="s">
        <v>819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1</v>
      </c>
      <c r="Y450" t="s">
        <v>940</v>
      </c>
    </row>
    <row r="451" spans="1:25" x14ac:dyDescent="0.25">
      <c r="H451" t="s">
        <v>76</v>
      </c>
    </row>
    <row r="452" spans="1:25" x14ac:dyDescent="0.25">
      <c r="A452">
        <v>223</v>
      </c>
      <c r="B452">
        <v>3624</v>
      </c>
      <c r="C452" t="s">
        <v>941</v>
      </c>
      <c r="D452" t="s">
        <v>942</v>
      </c>
      <c r="E452" t="s">
        <v>943</v>
      </c>
      <c r="F452" t="s">
        <v>944</v>
      </c>
      <c r="G452" t="str">
        <f>"00201832"</f>
        <v>00201832</v>
      </c>
      <c r="H452" t="s">
        <v>510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50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1</v>
      </c>
      <c r="Y452" t="s">
        <v>945</v>
      </c>
    </row>
    <row r="453" spans="1:25" x14ac:dyDescent="0.25">
      <c r="H453" t="s">
        <v>46</v>
      </c>
    </row>
    <row r="454" spans="1:25" x14ac:dyDescent="0.25">
      <c r="A454">
        <v>224</v>
      </c>
      <c r="B454">
        <v>2333</v>
      </c>
      <c r="C454" t="s">
        <v>299</v>
      </c>
      <c r="D454" t="s">
        <v>60</v>
      </c>
      <c r="E454" t="s">
        <v>393</v>
      </c>
      <c r="F454" t="s">
        <v>946</v>
      </c>
      <c r="G454" t="str">
        <f>"00013019"</f>
        <v>00013019</v>
      </c>
      <c r="H454">
        <v>715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1</v>
      </c>
      <c r="Y454">
        <v>745</v>
      </c>
    </row>
    <row r="455" spans="1:25" x14ac:dyDescent="0.25">
      <c r="H455" t="s">
        <v>30</v>
      </c>
    </row>
    <row r="456" spans="1:25" x14ac:dyDescent="0.25">
      <c r="A456">
        <v>225</v>
      </c>
      <c r="B456">
        <v>1564</v>
      </c>
      <c r="C456" t="s">
        <v>947</v>
      </c>
      <c r="D456" t="s">
        <v>116</v>
      </c>
      <c r="E456" t="s">
        <v>136</v>
      </c>
      <c r="F456" t="s">
        <v>948</v>
      </c>
      <c r="G456" t="str">
        <f>"201504005188"</f>
        <v>201504005188</v>
      </c>
      <c r="H456" t="s">
        <v>337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1</v>
      </c>
      <c r="Y456" t="s">
        <v>949</v>
      </c>
    </row>
    <row r="457" spans="1:25" x14ac:dyDescent="0.25">
      <c r="H457" t="s">
        <v>46</v>
      </c>
    </row>
    <row r="458" spans="1:25" x14ac:dyDescent="0.25">
      <c r="A458">
        <v>226</v>
      </c>
      <c r="B458">
        <v>2473</v>
      </c>
      <c r="C458" t="s">
        <v>950</v>
      </c>
      <c r="D458" t="s">
        <v>951</v>
      </c>
      <c r="E458" t="s">
        <v>164</v>
      </c>
      <c r="F458" t="s">
        <v>952</v>
      </c>
      <c r="G458" t="str">
        <f>"00112090"</f>
        <v>00112090</v>
      </c>
      <c r="H458" t="s">
        <v>953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30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1</v>
      </c>
      <c r="Y458" t="s">
        <v>954</v>
      </c>
    </row>
    <row r="459" spans="1:25" x14ac:dyDescent="0.25">
      <c r="H459" t="s">
        <v>70</v>
      </c>
    </row>
    <row r="460" spans="1:25" x14ac:dyDescent="0.25">
      <c r="A460">
        <v>227</v>
      </c>
      <c r="B460">
        <v>3614</v>
      </c>
      <c r="C460" t="s">
        <v>955</v>
      </c>
      <c r="D460" t="s">
        <v>327</v>
      </c>
      <c r="E460" t="s">
        <v>38</v>
      </c>
      <c r="F460" t="s">
        <v>956</v>
      </c>
      <c r="G460" t="str">
        <f>"00129939"</f>
        <v>00129939</v>
      </c>
      <c r="H460" t="s">
        <v>347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1</v>
      </c>
      <c r="Y460" t="s">
        <v>957</v>
      </c>
    </row>
    <row r="461" spans="1:25" x14ac:dyDescent="0.25">
      <c r="H461" t="s">
        <v>70</v>
      </c>
    </row>
    <row r="462" spans="1:25" x14ac:dyDescent="0.25">
      <c r="A462">
        <v>228</v>
      </c>
      <c r="B462">
        <v>3237</v>
      </c>
      <c r="C462" t="s">
        <v>958</v>
      </c>
      <c r="D462" t="s">
        <v>754</v>
      </c>
      <c r="E462" t="s">
        <v>604</v>
      </c>
      <c r="F462" t="s">
        <v>959</v>
      </c>
      <c r="G462" t="str">
        <f>"00200619"</f>
        <v>00200619</v>
      </c>
      <c r="H462" t="s">
        <v>347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1</v>
      </c>
      <c r="Y462" t="s">
        <v>957</v>
      </c>
    </row>
    <row r="463" spans="1:25" x14ac:dyDescent="0.25">
      <c r="H463" t="s">
        <v>99</v>
      </c>
    </row>
    <row r="464" spans="1:25" x14ac:dyDescent="0.25">
      <c r="A464">
        <v>229</v>
      </c>
      <c r="B464">
        <v>4785</v>
      </c>
      <c r="C464" t="s">
        <v>960</v>
      </c>
      <c r="D464" t="s">
        <v>60</v>
      </c>
      <c r="E464" t="s">
        <v>21</v>
      </c>
      <c r="F464" t="s">
        <v>961</v>
      </c>
      <c r="G464" t="str">
        <f>"201504005417"</f>
        <v>201504005417</v>
      </c>
      <c r="H464" t="s">
        <v>460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30</v>
      </c>
      <c r="S464">
        <v>0</v>
      </c>
      <c r="T464">
        <v>0</v>
      </c>
      <c r="U464">
        <v>0</v>
      </c>
      <c r="V464">
        <v>0</v>
      </c>
      <c r="X464">
        <v>1</v>
      </c>
      <c r="Y464" t="s">
        <v>962</v>
      </c>
    </row>
    <row r="465" spans="1:25" x14ac:dyDescent="0.25">
      <c r="H465" t="s">
        <v>120</v>
      </c>
    </row>
    <row r="466" spans="1:25" x14ac:dyDescent="0.25">
      <c r="A466">
        <v>230</v>
      </c>
      <c r="B466">
        <v>4443</v>
      </c>
      <c r="C466" t="s">
        <v>963</v>
      </c>
      <c r="D466" t="s">
        <v>388</v>
      </c>
      <c r="E466" t="s">
        <v>231</v>
      </c>
      <c r="F466" t="s">
        <v>964</v>
      </c>
      <c r="G466" t="str">
        <f>"00206984"</f>
        <v>00206984</v>
      </c>
      <c r="H466">
        <v>638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50</v>
      </c>
      <c r="O466">
        <v>50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1</v>
      </c>
      <c r="Y466">
        <v>738</v>
      </c>
    </row>
    <row r="467" spans="1:25" x14ac:dyDescent="0.25">
      <c r="H467" t="s">
        <v>18</v>
      </c>
    </row>
    <row r="468" spans="1:25" x14ac:dyDescent="0.25">
      <c r="A468">
        <v>231</v>
      </c>
      <c r="B468">
        <v>2067</v>
      </c>
      <c r="C468" t="s">
        <v>965</v>
      </c>
      <c r="D468" t="s">
        <v>966</v>
      </c>
      <c r="E468" t="s">
        <v>967</v>
      </c>
      <c r="F468" t="s">
        <v>968</v>
      </c>
      <c r="G468" t="str">
        <f>"201402009270"</f>
        <v>201402009270</v>
      </c>
      <c r="H468" t="s">
        <v>143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1</v>
      </c>
      <c r="Y468" t="s">
        <v>969</v>
      </c>
    </row>
    <row r="469" spans="1:25" x14ac:dyDescent="0.25">
      <c r="H469" t="s">
        <v>120</v>
      </c>
    </row>
    <row r="470" spans="1:25" x14ac:dyDescent="0.25">
      <c r="A470">
        <v>232</v>
      </c>
      <c r="B470">
        <v>5511</v>
      </c>
      <c r="C470" t="s">
        <v>970</v>
      </c>
      <c r="D470" t="s">
        <v>265</v>
      </c>
      <c r="E470" t="s">
        <v>310</v>
      </c>
      <c r="F470" t="s">
        <v>971</v>
      </c>
      <c r="G470" t="str">
        <f>"200801003533"</f>
        <v>200801003533</v>
      </c>
      <c r="H470" t="s">
        <v>470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1</v>
      </c>
      <c r="Y470" t="s">
        <v>972</v>
      </c>
    </row>
    <row r="471" spans="1:25" x14ac:dyDescent="0.25">
      <c r="H471" t="s">
        <v>30</v>
      </c>
    </row>
    <row r="472" spans="1:25" x14ac:dyDescent="0.25">
      <c r="A472">
        <v>233</v>
      </c>
      <c r="B472">
        <v>5807</v>
      </c>
      <c r="C472" t="s">
        <v>973</v>
      </c>
      <c r="D472" t="s">
        <v>276</v>
      </c>
      <c r="E472" t="s">
        <v>974</v>
      </c>
      <c r="F472" t="s">
        <v>975</v>
      </c>
      <c r="G472" t="str">
        <f>"00128642"</f>
        <v>00128642</v>
      </c>
      <c r="H472" t="s">
        <v>470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1</v>
      </c>
      <c r="Y472" t="s">
        <v>972</v>
      </c>
    </row>
    <row r="473" spans="1:25" x14ac:dyDescent="0.25">
      <c r="H473" t="s">
        <v>838</v>
      </c>
    </row>
    <row r="474" spans="1:25" x14ac:dyDescent="0.25">
      <c r="A474">
        <v>234</v>
      </c>
      <c r="B474">
        <v>5272</v>
      </c>
      <c r="C474" t="s">
        <v>976</v>
      </c>
      <c r="D474" t="s">
        <v>792</v>
      </c>
      <c r="E474" t="s">
        <v>132</v>
      </c>
      <c r="F474" t="s">
        <v>977</v>
      </c>
      <c r="G474" t="str">
        <f>"00116914"</f>
        <v>00116914</v>
      </c>
      <c r="H474" t="s">
        <v>978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1</v>
      </c>
      <c r="Y474" t="s">
        <v>979</v>
      </c>
    </row>
    <row r="475" spans="1:25" x14ac:dyDescent="0.25">
      <c r="H475" t="s">
        <v>82</v>
      </c>
    </row>
    <row r="476" spans="1:25" x14ac:dyDescent="0.25">
      <c r="A476">
        <v>235</v>
      </c>
      <c r="B476">
        <v>2490</v>
      </c>
      <c r="C476" t="s">
        <v>980</v>
      </c>
      <c r="D476" t="s">
        <v>981</v>
      </c>
      <c r="E476" t="s">
        <v>887</v>
      </c>
      <c r="F476" t="s">
        <v>982</v>
      </c>
      <c r="G476" t="str">
        <f>"201304000241"</f>
        <v>201304000241</v>
      </c>
      <c r="H476" t="s">
        <v>831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30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1</v>
      </c>
      <c r="Y476" t="s">
        <v>983</v>
      </c>
    </row>
    <row r="477" spans="1:25" x14ac:dyDescent="0.25">
      <c r="H477" t="s">
        <v>30</v>
      </c>
    </row>
    <row r="478" spans="1:25" x14ac:dyDescent="0.25">
      <c r="A478">
        <v>236</v>
      </c>
      <c r="B478">
        <v>3579</v>
      </c>
      <c r="C478" t="s">
        <v>984</v>
      </c>
      <c r="D478" t="s">
        <v>116</v>
      </c>
      <c r="E478" t="s">
        <v>15</v>
      </c>
      <c r="F478" t="s">
        <v>985</v>
      </c>
      <c r="G478" t="str">
        <f>"200802008439"</f>
        <v>200802008439</v>
      </c>
      <c r="H478">
        <v>704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1</v>
      </c>
      <c r="Y478">
        <v>734</v>
      </c>
    </row>
    <row r="479" spans="1:25" x14ac:dyDescent="0.25">
      <c r="H479" t="s">
        <v>114</v>
      </c>
    </row>
    <row r="480" spans="1:25" x14ac:dyDescent="0.25">
      <c r="A480">
        <v>237</v>
      </c>
      <c r="B480">
        <v>1936</v>
      </c>
      <c r="C480" t="s">
        <v>986</v>
      </c>
      <c r="D480" t="s">
        <v>987</v>
      </c>
      <c r="E480" t="s">
        <v>988</v>
      </c>
      <c r="F480" t="s">
        <v>989</v>
      </c>
      <c r="G480" t="str">
        <f>"00043681"</f>
        <v>00043681</v>
      </c>
      <c r="H480" t="s">
        <v>990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30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1</v>
      </c>
      <c r="Y480" t="s">
        <v>991</v>
      </c>
    </row>
    <row r="481" spans="1:25" x14ac:dyDescent="0.25">
      <c r="H481" t="s">
        <v>30</v>
      </c>
    </row>
    <row r="482" spans="1:25" x14ac:dyDescent="0.25">
      <c r="A482">
        <v>238</v>
      </c>
      <c r="B482">
        <v>1107</v>
      </c>
      <c r="C482" t="s">
        <v>992</v>
      </c>
      <c r="D482" t="s">
        <v>37</v>
      </c>
      <c r="E482" t="s">
        <v>136</v>
      </c>
      <c r="F482" t="s">
        <v>993</v>
      </c>
      <c r="G482" t="str">
        <f>"00194651"</f>
        <v>00194651</v>
      </c>
      <c r="H482" t="s">
        <v>384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1</v>
      </c>
      <c r="Y482" t="s">
        <v>994</v>
      </c>
    </row>
    <row r="483" spans="1:25" x14ac:dyDescent="0.25">
      <c r="H483" t="s">
        <v>82</v>
      </c>
    </row>
    <row r="484" spans="1:25" x14ac:dyDescent="0.25">
      <c r="A484">
        <v>239</v>
      </c>
      <c r="B484">
        <v>2284</v>
      </c>
      <c r="C484" t="s">
        <v>995</v>
      </c>
      <c r="D484" t="s">
        <v>358</v>
      </c>
      <c r="E484" t="s">
        <v>996</v>
      </c>
      <c r="F484" t="s">
        <v>997</v>
      </c>
      <c r="G484" t="str">
        <f>"00160845"</f>
        <v>00160845</v>
      </c>
      <c r="H484" t="s">
        <v>998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3</v>
      </c>
      <c r="Y484" t="s">
        <v>999</v>
      </c>
    </row>
    <row r="485" spans="1:25" x14ac:dyDescent="0.25">
      <c r="H485" t="s">
        <v>120</v>
      </c>
    </row>
    <row r="486" spans="1:25" x14ac:dyDescent="0.25">
      <c r="A486">
        <v>240</v>
      </c>
      <c r="B486">
        <v>3175</v>
      </c>
      <c r="C486" t="s">
        <v>1000</v>
      </c>
      <c r="D486" t="s">
        <v>38</v>
      </c>
      <c r="E486" t="s">
        <v>91</v>
      </c>
      <c r="F486" t="s">
        <v>1001</v>
      </c>
      <c r="G486" t="str">
        <f>"00014623"</f>
        <v>00014623</v>
      </c>
      <c r="H486" t="s">
        <v>1002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1</v>
      </c>
      <c r="Y486" t="s">
        <v>1003</v>
      </c>
    </row>
    <row r="487" spans="1:25" x14ac:dyDescent="0.25">
      <c r="H487" t="s">
        <v>70</v>
      </c>
    </row>
    <row r="488" spans="1:25" x14ac:dyDescent="0.25">
      <c r="A488">
        <v>241</v>
      </c>
      <c r="B488">
        <v>4322</v>
      </c>
      <c r="C488" t="s">
        <v>1004</v>
      </c>
      <c r="D488" t="s">
        <v>85</v>
      </c>
      <c r="E488" t="s">
        <v>112</v>
      </c>
      <c r="F488" t="s">
        <v>1005</v>
      </c>
      <c r="G488" t="str">
        <f>"00037221"</f>
        <v>00037221</v>
      </c>
      <c r="H488" t="s">
        <v>853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1</v>
      </c>
      <c r="Y488" t="s">
        <v>1006</v>
      </c>
    </row>
    <row r="489" spans="1:25" x14ac:dyDescent="0.25">
      <c r="H489" t="s">
        <v>70</v>
      </c>
    </row>
    <row r="490" spans="1:25" x14ac:dyDescent="0.25">
      <c r="A490">
        <v>242</v>
      </c>
      <c r="B490">
        <v>3636</v>
      </c>
      <c r="C490" t="s">
        <v>1007</v>
      </c>
      <c r="D490" t="s">
        <v>248</v>
      </c>
      <c r="E490" t="s">
        <v>128</v>
      </c>
      <c r="F490" t="s">
        <v>1008</v>
      </c>
      <c r="G490" t="str">
        <f>"00208328"</f>
        <v>00208328</v>
      </c>
      <c r="H490" t="s">
        <v>1009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50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1</v>
      </c>
      <c r="Y490" t="s">
        <v>1010</v>
      </c>
    </row>
    <row r="491" spans="1:25" x14ac:dyDescent="0.25">
      <c r="H491">
        <v>106</v>
      </c>
    </row>
    <row r="492" spans="1:25" x14ac:dyDescent="0.25">
      <c r="A492">
        <v>243</v>
      </c>
      <c r="B492">
        <v>573</v>
      </c>
      <c r="C492" t="s">
        <v>1011</v>
      </c>
      <c r="D492" t="s">
        <v>1012</v>
      </c>
      <c r="E492" t="s">
        <v>85</v>
      </c>
      <c r="F492" t="s">
        <v>1013</v>
      </c>
      <c r="G492" t="str">
        <f>"00209078"</f>
        <v>00209078</v>
      </c>
      <c r="H492" t="s">
        <v>860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1</v>
      </c>
      <c r="Y492" t="s">
        <v>1014</v>
      </c>
    </row>
    <row r="493" spans="1:25" x14ac:dyDescent="0.25">
      <c r="H493">
        <v>106</v>
      </c>
    </row>
    <row r="494" spans="1:25" x14ac:dyDescent="0.25">
      <c r="A494">
        <v>244</v>
      </c>
      <c r="B494">
        <v>458</v>
      </c>
      <c r="C494" t="s">
        <v>1015</v>
      </c>
      <c r="D494" t="s">
        <v>327</v>
      </c>
      <c r="E494" t="s">
        <v>21</v>
      </c>
      <c r="F494" t="s">
        <v>1016</v>
      </c>
      <c r="G494" t="str">
        <f>"00096087"</f>
        <v>00096087</v>
      </c>
      <c r="H494" t="s">
        <v>1017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30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1</v>
      </c>
      <c r="Y494" t="s">
        <v>1018</v>
      </c>
    </row>
    <row r="495" spans="1:25" x14ac:dyDescent="0.25">
      <c r="H495" t="s">
        <v>82</v>
      </c>
    </row>
    <row r="496" spans="1:25" x14ac:dyDescent="0.25">
      <c r="A496">
        <v>245</v>
      </c>
      <c r="B496">
        <v>3082</v>
      </c>
      <c r="C496" t="s">
        <v>1019</v>
      </c>
      <c r="D496" t="s">
        <v>72</v>
      </c>
      <c r="E496" t="s">
        <v>85</v>
      </c>
      <c r="F496" t="s">
        <v>1020</v>
      </c>
      <c r="G496" t="str">
        <f>"00120229"</f>
        <v>00120229</v>
      </c>
      <c r="H496" t="s">
        <v>490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1</v>
      </c>
      <c r="Y496" t="s">
        <v>1021</v>
      </c>
    </row>
    <row r="497" spans="1:25" x14ac:dyDescent="0.25">
      <c r="H497" t="s">
        <v>82</v>
      </c>
    </row>
    <row r="498" spans="1:25" x14ac:dyDescent="0.25">
      <c r="A498">
        <v>246</v>
      </c>
      <c r="B498">
        <v>4240</v>
      </c>
      <c r="C498" t="s">
        <v>1022</v>
      </c>
      <c r="D498" t="s">
        <v>164</v>
      </c>
      <c r="E498" t="s">
        <v>15</v>
      </c>
      <c r="F498" t="s">
        <v>1023</v>
      </c>
      <c r="G498" t="str">
        <f>"201406001450"</f>
        <v>201406001450</v>
      </c>
      <c r="H498" t="s">
        <v>875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1</v>
      </c>
      <c r="Y498" t="s">
        <v>1024</v>
      </c>
    </row>
    <row r="499" spans="1:25" x14ac:dyDescent="0.25">
      <c r="H499" t="s">
        <v>70</v>
      </c>
    </row>
    <row r="500" spans="1:25" x14ac:dyDescent="0.25">
      <c r="A500">
        <v>247</v>
      </c>
      <c r="B500">
        <v>2081</v>
      </c>
      <c r="C500" t="s">
        <v>1025</v>
      </c>
      <c r="D500" t="s">
        <v>243</v>
      </c>
      <c r="E500" t="s">
        <v>91</v>
      </c>
      <c r="F500" t="s">
        <v>1026</v>
      </c>
      <c r="G500" t="str">
        <f>"201406009592"</f>
        <v>201406009592</v>
      </c>
      <c r="H500" t="s">
        <v>932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1</v>
      </c>
      <c r="Y500" t="s">
        <v>1027</v>
      </c>
    </row>
    <row r="501" spans="1:25" x14ac:dyDescent="0.25">
      <c r="H501" t="s">
        <v>76</v>
      </c>
    </row>
    <row r="502" spans="1:25" x14ac:dyDescent="0.25">
      <c r="A502">
        <v>248</v>
      </c>
      <c r="B502">
        <v>3779</v>
      </c>
      <c r="C502" t="s">
        <v>1028</v>
      </c>
      <c r="D502" t="s">
        <v>1029</v>
      </c>
      <c r="E502" t="s">
        <v>141</v>
      </c>
      <c r="F502" t="s">
        <v>1030</v>
      </c>
      <c r="G502" t="str">
        <f>"201406016648"</f>
        <v>201406016648</v>
      </c>
      <c r="H502" t="s">
        <v>1031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50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1</v>
      </c>
      <c r="Y502" t="s">
        <v>1032</v>
      </c>
    </row>
    <row r="503" spans="1:25" x14ac:dyDescent="0.25">
      <c r="H503" t="s">
        <v>70</v>
      </c>
    </row>
    <row r="504" spans="1:25" x14ac:dyDescent="0.25">
      <c r="A504">
        <v>249</v>
      </c>
      <c r="B504">
        <v>2119</v>
      </c>
      <c r="C504" t="s">
        <v>1033</v>
      </c>
      <c r="D504" t="s">
        <v>1034</v>
      </c>
      <c r="E504" t="s">
        <v>604</v>
      </c>
      <c r="F504" t="s">
        <v>1035</v>
      </c>
      <c r="G504" t="str">
        <f>"00004880"</f>
        <v>00004880</v>
      </c>
      <c r="H504" t="s">
        <v>1036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1</v>
      </c>
      <c r="Y504" t="s">
        <v>1037</v>
      </c>
    </row>
    <row r="505" spans="1:25" x14ac:dyDescent="0.25">
      <c r="H505" t="s">
        <v>70</v>
      </c>
    </row>
    <row r="506" spans="1:25" x14ac:dyDescent="0.25">
      <c r="A506">
        <v>250</v>
      </c>
      <c r="B506">
        <v>2637</v>
      </c>
      <c r="C506" t="s">
        <v>1038</v>
      </c>
      <c r="D506" t="s">
        <v>72</v>
      </c>
      <c r="E506" t="s">
        <v>136</v>
      </c>
      <c r="F506" t="s">
        <v>1039</v>
      </c>
      <c r="G506" t="str">
        <f>"201303000033"</f>
        <v>201303000033</v>
      </c>
      <c r="H506" t="s">
        <v>504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50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1</v>
      </c>
      <c r="Y506" t="s">
        <v>1040</v>
      </c>
    </row>
    <row r="507" spans="1:25" x14ac:dyDescent="0.25">
      <c r="H507" t="s">
        <v>30</v>
      </c>
    </row>
    <row r="508" spans="1:25" x14ac:dyDescent="0.25">
      <c r="A508">
        <v>251</v>
      </c>
      <c r="B508">
        <v>1491</v>
      </c>
      <c r="C508" t="s">
        <v>1041</v>
      </c>
      <c r="D508" t="s">
        <v>72</v>
      </c>
      <c r="E508" t="s">
        <v>450</v>
      </c>
      <c r="F508" t="s">
        <v>1042</v>
      </c>
      <c r="G508" t="str">
        <f>"201507003449"</f>
        <v>201507003449</v>
      </c>
      <c r="H508" t="s">
        <v>643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1</v>
      </c>
      <c r="Y508" t="s">
        <v>1043</v>
      </c>
    </row>
    <row r="509" spans="1:25" x14ac:dyDescent="0.25">
      <c r="H509" t="s">
        <v>70</v>
      </c>
    </row>
    <row r="510" spans="1:25" x14ac:dyDescent="0.25">
      <c r="A510">
        <v>252</v>
      </c>
      <c r="B510">
        <v>1369</v>
      </c>
      <c r="C510" t="s">
        <v>1044</v>
      </c>
      <c r="D510" t="s">
        <v>164</v>
      </c>
      <c r="E510" t="s">
        <v>171</v>
      </c>
      <c r="F510" t="s">
        <v>1045</v>
      </c>
      <c r="G510" t="str">
        <f>"201503000252"</f>
        <v>201503000252</v>
      </c>
      <c r="H510" t="s">
        <v>424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1</v>
      </c>
      <c r="Y510" t="s">
        <v>1046</v>
      </c>
    </row>
    <row r="511" spans="1:25" x14ac:dyDescent="0.25">
      <c r="H511" t="s">
        <v>18</v>
      </c>
    </row>
    <row r="512" spans="1:25" x14ac:dyDescent="0.25">
      <c r="A512">
        <v>253</v>
      </c>
      <c r="B512">
        <v>2230</v>
      </c>
      <c r="C512" t="s">
        <v>1047</v>
      </c>
      <c r="D512" t="s">
        <v>1048</v>
      </c>
      <c r="E512" t="s">
        <v>15</v>
      </c>
      <c r="F512" t="s">
        <v>1049</v>
      </c>
      <c r="G512" t="str">
        <f>"00092608"</f>
        <v>00092608</v>
      </c>
      <c r="H512" t="s">
        <v>913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1</v>
      </c>
      <c r="Y512" t="s">
        <v>1050</v>
      </c>
    </row>
    <row r="513" spans="1:25" x14ac:dyDescent="0.25">
      <c r="H513" t="s">
        <v>70</v>
      </c>
    </row>
    <row r="514" spans="1:25" x14ac:dyDescent="0.25">
      <c r="A514">
        <v>254</v>
      </c>
      <c r="B514">
        <v>4259</v>
      </c>
      <c r="C514" t="s">
        <v>1051</v>
      </c>
      <c r="D514" t="s">
        <v>1052</v>
      </c>
      <c r="E514" t="s">
        <v>1000</v>
      </c>
      <c r="F514" t="s">
        <v>1053</v>
      </c>
      <c r="G514" t="str">
        <f>"00191259"</f>
        <v>00191259</v>
      </c>
      <c r="H514" t="s">
        <v>913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1</v>
      </c>
      <c r="Y514" t="s">
        <v>1050</v>
      </c>
    </row>
    <row r="515" spans="1:25" x14ac:dyDescent="0.25">
      <c r="H515" t="s">
        <v>82</v>
      </c>
    </row>
    <row r="516" spans="1:25" x14ac:dyDescent="0.25">
      <c r="A516">
        <v>255</v>
      </c>
      <c r="B516">
        <v>6132</v>
      </c>
      <c r="C516" t="s">
        <v>1054</v>
      </c>
      <c r="D516" t="s">
        <v>107</v>
      </c>
      <c r="E516" t="s">
        <v>85</v>
      </c>
      <c r="F516" t="s">
        <v>1055</v>
      </c>
      <c r="G516" t="str">
        <f>"201304005621"</f>
        <v>201304005621</v>
      </c>
      <c r="H516" t="s">
        <v>953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1</v>
      </c>
      <c r="Y516" t="s">
        <v>1056</v>
      </c>
    </row>
    <row r="517" spans="1:25" x14ac:dyDescent="0.25">
      <c r="H517" t="s">
        <v>76</v>
      </c>
    </row>
    <row r="518" spans="1:25" x14ac:dyDescent="0.25">
      <c r="A518">
        <v>256</v>
      </c>
      <c r="B518">
        <v>2084</v>
      </c>
      <c r="C518" t="s">
        <v>1057</v>
      </c>
      <c r="D518" t="s">
        <v>291</v>
      </c>
      <c r="E518" t="s">
        <v>150</v>
      </c>
      <c r="F518" t="s">
        <v>1058</v>
      </c>
      <c r="G518" t="str">
        <f>"201409003195"</f>
        <v>201409003195</v>
      </c>
      <c r="H518">
        <v>682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3</v>
      </c>
      <c r="Y518">
        <v>712</v>
      </c>
    </row>
    <row r="519" spans="1:25" x14ac:dyDescent="0.25">
      <c r="H519" t="s">
        <v>120</v>
      </c>
    </row>
    <row r="520" spans="1:25" x14ac:dyDescent="0.25">
      <c r="A520">
        <v>257</v>
      </c>
      <c r="B520">
        <v>4723</v>
      </c>
      <c r="C520" t="s">
        <v>1059</v>
      </c>
      <c r="D520" t="s">
        <v>116</v>
      </c>
      <c r="E520" t="s">
        <v>1060</v>
      </c>
      <c r="F520" t="s">
        <v>1061</v>
      </c>
      <c r="G520" t="str">
        <f>"00013114"</f>
        <v>00013114</v>
      </c>
      <c r="H520" t="s">
        <v>936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1</v>
      </c>
      <c r="Y520" t="s">
        <v>1062</v>
      </c>
    </row>
    <row r="521" spans="1:25" x14ac:dyDescent="0.25">
      <c r="H521" t="s">
        <v>70</v>
      </c>
    </row>
    <row r="522" spans="1:25" x14ac:dyDescent="0.25">
      <c r="A522">
        <v>258</v>
      </c>
      <c r="B522">
        <v>1061</v>
      </c>
      <c r="C522" t="s">
        <v>1063</v>
      </c>
      <c r="D522" t="s">
        <v>265</v>
      </c>
      <c r="E522" t="s">
        <v>38</v>
      </c>
      <c r="F522" t="s">
        <v>1064</v>
      </c>
      <c r="G522" t="str">
        <f>"201304002913"</f>
        <v>201304002913</v>
      </c>
      <c r="H522" t="s">
        <v>522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3</v>
      </c>
      <c r="Y522" t="s">
        <v>1065</v>
      </c>
    </row>
    <row r="523" spans="1:25" x14ac:dyDescent="0.25">
      <c r="H523" t="s">
        <v>70</v>
      </c>
    </row>
    <row r="524" spans="1:25" x14ac:dyDescent="0.25">
      <c r="A524">
        <v>259</v>
      </c>
      <c r="B524">
        <v>1978</v>
      </c>
      <c r="C524" t="s">
        <v>1066</v>
      </c>
      <c r="D524" t="s">
        <v>1067</v>
      </c>
      <c r="E524" t="s">
        <v>1068</v>
      </c>
      <c r="F524" t="s">
        <v>1069</v>
      </c>
      <c r="G524" t="str">
        <f>"201406003017"</f>
        <v>201406003017</v>
      </c>
      <c r="H524" t="s">
        <v>522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1</v>
      </c>
      <c r="Y524" t="s">
        <v>1065</v>
      </c>
    </row>
    <row r="525" spans="1:25" x14ac:dyDescent="0.25">
      <c r="H525" t="s">
        <v>46</v>
      </c>
    </row>
    <row r="526" spans="1:25" x14ac:dyDescent="0.25">
      <c r="A526">
        <v>260</v>
      </c>
      <c r="B526">
        <v>4667</v>
      </c>
      <c r="C526" t="s">
        <v>1070</v>
      </c>
      <c r="D526" t="s">
        <v>164</v>
      </c>
      <c r="E526" t="s">
        <v>1071</v>
      </c>
      <c r="F526" t="s">
        <v>1072</v>
      </c>
      <c r="G526" t="str">
        <f>"201410001762"</f>
        <v>201410001762</v>
      </c>
      <c r="H526" t="s">
        <v>522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1</v>
      </c>
      <c r="Y526" t="s">
        <v>1065</v>
      </c>
    </row>
    <row r="527" spans="1:25" x14ac:dyDescent="0.25">
      <c r="H527">
        <v>104</v>
      </c>
    </row>
    <row r="528" spans="1:25" x14ac:dyDescent="0.25">
      <c r="A528">
        <v>261</v>
      </c>
      <c r="B528">
        <v>551</v>
      </c>
      <c r="C528" t="s">
        <v>1073</v>
      </c>
      <c r="D528" t="s">
        <v>924</v>
      </c>
      <c r="E528" t="s">
        <v>145</v>
      </c>
      <c r="F528" t="s">
        <v>1074</v>
      </c>
      <c r="G528" t="str">
        <f>"201410008525"</f>
        <v>201410008525</v>
      </c>
      <c r="H528" t="s">
        <v>1075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50</v>
      </c>
      <c r="O528">
        <v>30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1</v>
      </c>
      <c r="Y528" t="s">
        <v>1076</v>
      </c>
    </row>
    <row r="529" spans="1:25" x14ac:dyDescent="0.25">
      <c r="H529" t="s">
        <v>30</v>
      </c>
    </row>
    <row r="530" spans="1:25" x14ac:dyDescent="0.25">
      <c r="A530">
        <v>262</v>
      </c>
      <c r="B530">
        <v>4237</v>
      </c>
      <c r="C530" t="s">
        <v>1077</v>
      </c>
      <c r="D530" t="s">
        <v>1078</v>
      </c>
      <c r="E530" t="s">
        <v>15</v>
      </c>
      <c r="F530" t="s">
        <v>1079</v>
      </c>
      <c r="G530" t="str">
        <f>"201603000293"</f>
        <v>201603000293</v>
      </c>
      <c r="H530" t="s">
        <v>446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1</v>
      </c>
      <c r="Y530" t="s">
        <v>1080</v>
      </c>
    </row>
    <row r="531" spans="1:25" x14ac:dyDescent="0.25">
      <c r="H531" t="s">
        <v>114</v>
      </c>
    </row>
    <row r="532" spans="1:25" x14ac:dyDescent="0.25">
      <c r="A532">
        <v>263</v>
      </c>
      <c r="B532">
        <v>861</v>
      </c>
      <c r="C532" t="s">
        <v>1081</v>
      </c>
      <c r="D532" t="s">
        <v>1082</v>
      </c>
      <c r="E532" t="s">
        <v>328</v>
      </c>
      <c r="F532" t="s">
        <v>1083</v>
      </c>
      <c r="G532" t="str">
        <f>"201406012269"</f>
        <v>201406012269</v>
      </c>
      <c r="H532" t="s">
        <v>1084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1</v>
      </c>
      <c r="Y532" t="s">
        <v>1085</v>
      </c>
    </row>
    <row r="533" spans="1:25" x14ac:dyDescent="0.25">
      <c r="H533" t="s">
        <v>70</v>
      </c>
    </row>
    <row r="534" spans="1:25" x14ac:dyDescent="0.25">
      <c r="A534">
        <v>264</v>
      </c>
      <c r="B534">
        <v>6485</v>
      </c>
      <c r="C534" t="s">
        <v>1086</v>
      </c>
      <c r="D534" t="s">
        <v>1087</v>
      </c>
      <c r="E534" t="s">
        <v>128</v>
      </c>
      <c r="F534" t="s">
        <v>1088</v>
      </c>
      <c r="G534" t="str">
        <f>"201405000931"</f>
        <v>201405000931</v>
      </c>
      <c r="H534" t="s">
        <v>932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50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1</v>
      </c>
      <c r="Y534" t="s">
        <v>1089</v>
      </c>
    </row>
    <row r="535" spans="1:25" x14ac:dyDescent="0.25">
      <c r="H535" t="s">
        <v>114</v>
      </c>
    </row>
    <row r="536" spans="1:25" x14ac:dyDescent="0.25">
      <c r="A536">
        <v>265</v>
      </c>
      <c r="B536">
        <v>1802</v>
      </c>
      <c r="C536" t="s">
        <v>1090</v>
      </c>
      <c r="D536" t="s">
        <v>129</v>
      </c>
      <c r="E536" t="s">
        <v>407</v>
      </c>
      <c r="F536" t="s">
        <v>1091</v>
      </c>
      <c r="G536" t="str">
        <f>"201402008938"</f>
        <v>201402008938</v>
      </c>
      <c r="H536" t="s">
        <v>1092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50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1</v>
      </c>
      <c r="Y536" t="s">
        <v>1093</v>
      </c>
    </row>
    <row r="537" spans="1:25" x14ac:dyDescent="0.25">
      <c r="H537" t="s">
        <v>30</v>
      </c>
    </row>
    <row r="538" spans="1:25" x14ac:dyDescent="0.25">
      <c r="A538">
        <v>266</v>
      </c>
      <c r="B538">
        <v>3933</v>
      </c>
      <c r="C538" t="s">
        <v>1094</v>
      </c>
      <c r="D538" t="s">
        <v>1095</v>
      </c>
      <c r="E538" t="s">
        <v>21</v>
      </c>
      <c r="F538" t="s">
        <v>1096</v>
      </c>
      <c r="G538" t="str">
        <f>"201304001041"</f>
        <v>201304001041</v>
      </c>
      <c r="H538" t="s">
        <v>428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1</v>
      </c>
      <c r="Y538" t="s">
        <v>1097</v>
      </c>
    </row>
    <row r="539" spans="1:25" x14ac:dyDescent="0.25">
      <c r="H539" t="s">
        <v>46</v>
      </c>
    </row>
    <row r="540" spans="1:25" x14ac:dyDescent="0.25">
      <c r="A540">
        <v>267</v>
      </c>
      <c r="B540">
        <v>5583</v>
      </c>
      <c r="C540" t="s">
        <v>1098</v>
      </c>
      <c r="D540" t="s">
        <v>1099</v>
      </c>
      <c r="E540" t="s">
        <v>38</v>
      </c>
      <c r="F540" t="s">
        <v>1100</v>
      </c>
      <c r="G540" t="str">
        <f>"200802007025"</f>
        <v>200802007025</v>
      </c>
      <c r="H540" t="s">
        <v>1101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50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1</v>
      </c>
      <c r="Y540" t="s">
        <v>1102</v>
      </c>
    </row>
    <row r="541" spans="1:25" x14ac:dyDescent="0.25">
      <c r="H541" t="s">
        <v>114</v>
      </c>
    </row>
    <row r="542" spans="1:25" x14ac:dyDescent="0.25">
      <c r="A542">
        <v>268</v>
      </c>
      <c r="B542">
        <v>3457</v>
      </c>
      <c r="C542" t="s">
        <v>1103</v>
      </c>
      <c r="D542" t="s">
        <v>502</v>
      </c>
      <c r="E542" t="s">
        <v>141</v>
      </c>
      <c r="F542" t="s">
        <v>1104</v>
      </c>
      <c r="G542" t="str">
        <f>"200801003162"</f>
        <v>200801003162</v>
      </c>
      <c r="H542" t="s">
        <v>1105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1</v>
      </c>
      <c r="Y542" t="s">
        <v>1106</v>
      </c>
    </row>
    <row r="543" spans="1:25" x14ac:dyDescent="0.25">
      <c r="H543" t="s">
        <v>76</v>
      </c>
    </row>
    <row r="544" spans="1:25" x14ac:dyDescent="0.25">
      <c r="A544">
        <v>269</v>
      </c>
      <c r="B544">
        <v>3200</v>
      </c>
      <c r="C544" t="s">
        <v>1107</v>
      </c>
      <c r="D544" t="s">
        <v>1108</v>
      </c>
      <c r="E544" t="s">
        <v>128</v>
      </c>
      <c r="F544" t="s">
        <v>1109</v>
      </c>
      <c r="G544" t="str">
        <f>"00192774"</f>
        <v>00192774</v>
      </c>
      <c r="H544" t="s">
        <v>1110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3</v>
      </c>
      <c r="Y544" t="s">
        <v>1110</v>
      </c>
    </row>
    <row r="545" spans="1:25" x14ac:dyDescent="0.25">
      <c r="H545">
        <v>106</v>
      </c>
    </row>
    <row r="546" spans="1:25" x14ac:dyDescent="0.25">
      <c r="A546">
        <v>270</v>
      </c>
      <c r="B546">
        <v>4386</v>
      </c>
      <c r="C546" t="s">
        <v>1111</v>
      </c>
      <c r="D546" t="s">
        <v>1112</v>
      </c>
      <c r="E546" t="s">
        <v>38</v>
      </c>
      <c r="F546" t="s">
        <v>1113</v>
      </c>
      <c r="G546" t="str">
        <f>"00124373"</f>
        <v>00124373</v>
      </c>
      <c r="H546" t="s">
        <v>1114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1</v>
      </c>
      <c r="Y546" t="s">
        <v>1115</v>
      </c>
    </row>
    <row r="547" spans="1:25" x14ac:dyDescent="0.25">
      <c r="H547" t="s">
        <v>30</v>
      </c>
    </row>
    <row r="548" spans="1:25" x14ac:dyDescent="0.25">
      <c r="A548">
        <v>271</v>
      </c>
      <c r="B548">
        <v>3773</v>
      </c>
      <c r="C548" t="s">
        <v>1116</v>
      </c>
      <c r="D548" t="s">
        <v>1117</v>
      </c>
      <c r="E548" t="s">
        <v>231</v>
      </c>
      <c r="F548" t="s">
        <v>1118</v>
      </c>
      <c r="G548" t="str">
        <f>"201406003764"</f>
        <v>201406003764</v>
      </c>
      <c r="H548" t="s">
        <v>1075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1</v>
      </c>
      <c r="Y548" t="s">
        <v>1119</v>
      </c>
    </row>
    <row r="549" spans="1:25" x14ac:dyDescent="0.25">
      <c r="H549" t="s">
        <v>30</v>
      </c>
    </row>
    <row r="550" spans="1:25" x14ac:dyDescent="0.25">
      <c r="A550">
        <v>272</v>
      </c>
      <c r="B550">
        <v>3741</v>
      </c>
      <c r="C550" t="s">
        <v>1120</v>
      </c>
      <c r="D550" t="s">
        <v>1121</v>
      </c>
      <c r="E550" t="s">
        <v>85</v>
      </c>
      <c r="F550" t="s">
        <v>1122</v>
      </c>
      <c r="G550" t="str">
        <f>"00152020"</f>
        <v>00152020</v>
      </c>
      <c r="H550" t="s">
        <v>1017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1</v>
      </c>
      <c r="Y550" t="s">
        <v>1123</v>
      </c>
    </row>
    <row r="551" spans="1:25" x14ac:dyDescent="0.25">
      <c r="H551" t="s">
        <v>18</v>
      </c>
    </row>
    <row r="552" spans="1:25" x14ac:dyDescent="0.25">
      <c r="A552">
        <v>273</v>
      </c>
      <c r="B552">
        <v>2760</v>
      </c>
      <c r="C552" t="s">
        <v>1124</v>
      </c>
      <c r="D552" t="s">
        <v>101</v>
      </c>
      <c r="E552" t="s">
        <v>141</v>
      </c>
      <c r="F552" t="s">
        <v>1125</v>
      </c>
      <c r="G552" t="str">
        <f>"201304006314"</f>
        <v>201304006314</v>
      </c>
      <c r="H552" t="s">
        <v>490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1</v>
      </c>
      <c r="Y552" t="s">
        <v>490</v>
      </c>
    </row>
    <row r="553" spans="1:25" x14ac:dyDescent="0.25">
      <c r="H553">
        <v>106</v>
      </c>
    </row>
    <row r="554" spans="1:25" x14ac:dyDescent="0.25">
      <c r="A554">
        <v>274</v>
      </c>
      <c r="B554">
        <v>1483</v>
      </c>
      <c r="C554" t="s">
        <v>1126</v>
      </c>
      <c r="D554" t="s">
        <v>136</v>
      </c>
      <c r="E554" t="s">
        <v>164</v>
      </c>
      <c r="F554" t="s">
        <v>1127</v>
      </c>
      <c r="G554" t="str">
        <f>"201410009911"</f>
        <v>201410009911</v>
      </c>
      <c r="H554" t="s">
        <v>514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50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1</v>
      </c>
      <c r="Y554" t="s">
        <v>1128</v>
      </c>
    </row>
    <row r="555" spans="1:25" x14ac:dyDescent="0.25">
      <c r="H555" t="s">
        <v>70</v>
      </c>
    </row>
    <row r="556" spans="1:25" x14ac:dyDescent="0.25">
      <c r="A556">
        <v>275</v>
      </c>
      <c r="B556">
        <v>3725</v>
      </c>
      <c r="C556" t="s">
        <v>1129</v>
      </c>
      <c r="D556" t="s">
        <v>924</v>
      </c>
      <c r="E556" t="s">
        <v>1130</v>
      </c>
      <c r="F556" t="s">
        <v>1131</v>
      </c>
      <c r="G556" t="str">
        <f>"00012902"</f>
        <v>00012902</v>
      </c>
      <c r="H556" t="s">
        <v>998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3</v>
      </c>
      <c r="Y556" t="s">
        <v>1132</v>
      </c>
    </row>
    <row r="557" spans="1:25" x14ac:dyDescent="0.25">
      <c r="H557" t="s">
        <v>120</v>
      </c>
    </row>
    <row r="558" spans="1:25" x14ac:dyDescent="0.25">
      <c r="A558">
        <v>276</v>
      </c>
      <c r="B558">
        <v>3967</v>
      </c>
      <c r="C558" t="s">
        <v>1133</v>
      </c>
      <c r="D558" t="s">
        <v>106</v>
      </c>
      <c r="E558" t="s">
        <v>91</v>
      </c>
      <c r="F558" t="s">
        <v>1134</v>
      </c>
      <c r="G558" t="str">
        <f>"00152797"</f>
        <v>00152797</v>
      </c>
      <c r="H558" t="s">
        <v>1031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1</v>
      </c>
      <c r="Y558" t="s">
        <v>1135</v>
      </c>
    </row>
    <row r="559" spans="1:25" x14ac:dyDescent="0.25">
      <c r="H559" t="s">
        <v>120</v>
      </c>
    </row>
    <row r="560" spans="1:25" x14ac:dyDescent="0.25">
      <c r="A560">
        <v>277</v>
      </c>
      <c r="B560">
        <v>4714</v>
      </c>
      <c r="C560" t="s">
        <v>1136</v>
      </c>
      <c r="D560" t="s">
        <v>1137</v>
      </c>
      <c r="E560" t="s">
        <v>141</v>
      </c>
      <c r="F560" t="s">
        <v>1138</v>
      </c>
      <c r="G560" t="str">
        <f>"201406015776"</f>
        <v>201406015776</v>
      </c>
      <c r="H560">
        <v>660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1</v>
      </c>
      <c r="Y560">
        <v>690</v>
      </c>
    </row>
    <row r="561" spans="1:25" x14ac:dyDescent="0.25">
      <c r="H561">
        <v>104</v>
      </c>
    </row>
    <row r="562" spans="1:25" x14ac:dyDescent="0.25">
      <c r="A562">
        <v>278</v>
      </c>
      <c r="B562">
        <v>5829</v>
      </c>
      <c r="C562" t="s">
        <v>406</v>
      </c>
      <c r="D562" t="s">
        <v>141</v>
      </c>
      <c r="E562" t="s">
        <v>112</v>
      </c>
      <c r="F562" t="s">
        <v>1139</v>
      </c>
      <c r="G562" t="str">
        <f>"00196091"</f>
        <v>00196091</v>
      </c>
      <c r="H562">
        <v>627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30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1</v>
      </c>
      <c r="Y562">
        <v>687</v>
      </c>
    </row>
    <row r="563" spans="1:25" x14ac:dyDescent="0.25">
      <c r="H563">
        <v>106</v>
      </c>
    </row>
    <row r="564" spans="1:25" x14ac:dyDescent="0.25">
      <c r="A564">
        <v>279</v>
      </c>
      <c r="B564">
        <v>4988</v>
      </c>
      <c r="C564" t="s">
        <v>487</v>
      </c>
      <c r="D564" t="s">
        <v>1140</v>
      </c>
      <c r="E564" t="s">
        <v>85</v>
      </c>
      <c r="F564" t="s">
        <v>1141</v>
      </c>
      <c r="G564" t="str">
        <f>"201412002752"</f>
        <v>201412002752</v>
      </c>
      <c r="H564" t="s">
        <v>908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1</v>
      </c>
      <c r="Y564" t="s">
        <v>1142</v>
      </c>
    </row>
    <row r="565" spans="1:25" x14ac:dyDescent="0.25">
      <c r="H565" t="s">
        <v>18</v>
      </c>
    </row>
    <row r="566" spans="1:25" x14ac:dyDescent="0.25">
      <c r="A566">
        <v>280</v>
      </c>
      <c r="B566">
        <v>2431</v>
      </c>
      <c r="C566" t="s">
        <v>326</v>
      </c>
      <c r="D566" t="s">
        <v>276</v>
      </c>
      <c r="E566" t="s">
        <v>563</v>
      </c>
      <c r="F566" t="s">
        <v>1143</v>
      </c>
      <c r="G566" t="str">
        <f>"00209734"</f>
        <v>00209734</v>
      </c>
      <c r="H566" t="s">
        <v>908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1</v>
      </c>
      <c r="Y566" t="s">
        <v>1142</v>
      </c>
    </row>
    <row r="567" spans="1:25" x14ac:dyDescent="0.25">
      <c r="H567" t="s">
        <v>99</v>
      </c>
    </row>
    <row r="568" spans="1:25" x14ac:dyDescent="0.25">
      <c r="A568">
        <v>281</v>
      </c>
      <c r="B568">
        <v>3445</v>
      </c>
      <c r="C568" t="s">
        <v>1144</v>
      </c>
      <c r="D568" t="s">
        <v>38</v>
      </c>
      <c r="E568" t="s">
        <v>141</v>
      </c>
      <c r="F568" t="s">
        <v>1145</v>
      </c>
      <c r="G568" t="str">
        <f>"201304005208"</f>
        <v>201304005208</v>
      </c>
      <c r="H568" t="s">
        <v>1146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1</v>
      </c>
      <c r="Y568" t="s">
        <v>1147</v>
      </c>
    </row>
    <row r="569" spans="1:25" x14ac:dyDescent="0.25">
      <c r="H569" t="s">
        <v>82</v>
      </c>
    </row>
    <row r="570" spans="1:25" x14ac:dyDescent="0.25">
      <c r="A570">
        <v>282</v>
      </c>
      <c r="B570">
        <v>5259</v>
      </c>
      <c r="C570" t="s">
        <v>1148</v>
      </c>
      <c r="D570" t="s">
        <v>49</v>
      </c>
      <c r="E570" t="s">
        <v>15</v>
      </c>
      <c r="F570" t="s">
        <v>1149</v>
      </c>
      <c r="G570" t="str">
        <f>"201510000400"</f>
        <v>201510000400</v>
      </c>
      <c r="H570" t="s">
        <v>917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1</v>
      </c>
      <c r="Y570" t="s">
        <v>1150</v>
      </c>
    </row>
    <row r="571" spans="1:25" x14ac:dyDescent="0.25">
      <c r="H571" t="s">
        <v>99</v>
      </c>
    </row>
    <row r="572" spans="1:25" x14ac:dyDescent="0.25">
      <c r="A572">
        <v>283</v>
      </c>
      <c r="B572">
        <v>5827</v>
      </c>
      <c r="C572" t="s">
        <v>1151</v>
      </c>
      <c r="D572" t="s">
        <v>1152</v>
      </c>
      <c r="E572" t="s">
        <v>141</v>
      </c>
      <c r="F572" t="s">
        <v>1153</v>
      </c>
      <c r="G572" t="str">
        <f>"201410000264"</f>
        <v>201410000264</v>
      </c>
      <c r="H572" t="s">
        <v>932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1</v>
      </c>
      <c r="Y572" t="s">
        <v>1154</v>
      </c>
    </row>
    <row r="573" spans="1:25" x14ac:dyDescent="0.25">
      <c r="H573" t="s">
        <v>18</v>
      </c>
    </row>
    <row r="574" spans="1:25" x14ac:dyDescent="0.25">
      <c r="A574">
        <v>284</v>
      </c>
      <c r="B574">
        <v>1598</v>
      </c>
      <c r="C574" t="s">
        <v>1155</v>
      </c>
      <c r="D574" t="s">
        <v>1156</v>
      </c>
      <c r="E574" t="s">
        <v>15</v>
      </c>
      <c r="F574" t="s">
        <v>1157</v>
      </c>
      <c r="G574" t="str">
        <f>"00205460"</f>
        <v>00205460</v>
      </c>
      <c r="H574" t="s">
        <v>932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1</v>
      </c>
      <c r="Y574" t="s">
        <v>1154</v>
      </c>
    </row>
    <row r="575" spans="1:25" x14ac:dyDescent="0.25">
      <c r="H575" t="s">
        <v>30</v>
      </c>
    </row>
    <row r="576" spans="1:25" x14ac:dyDescent="0.25">
      <c r="A576">
        <v>285</v>
      </c>
      <c r="B576">
        <v>4101</v>
      </c>
      <c r="C576" t="s">
        <v>1158</v>
      </c>
      <c r="D576" t="s">
        <v>248</v>
      </c>
      <c r="E576" t="s">
        <v>128</v>
      </c>
      <c r="F576" t="s">
        <v>1159</v>
      </c>
      <c r="G576" t="str">
        <f>"201406012853"</f>
        <v>201406012853</v>
      </c>
      <c r="H576" t="s">
        <v>1101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1</v>
      </c>
      <c r="Y576" t="s">
        <v>1160</v>
      </c>
    </row>
    <row r="577" spans="1:25" x14ac:dyDescent="0.25">
      <c r="H577" t="s">
        <v>46</v>
      </c>
    </row>
    <row r="578" spans="1:25" x14ac:dyDescent="0.25">
      <c r="A578">
        <v>286</v>
      </c>
      <c r="B578">
        <v>2660</v>
      </c>
      <c r="C578" t="s">
        <v>1161</v>
      </c>
      <c r="D578" t="s">
        <v>72</v>
      </c>
      <c r="E578" t="s">
        <v>21</v>
      </c>
      <c r="F578" t="s">
        <v>1162</v>
      </c>
      <c r="G578" t="str">
        <f>"201405001065"</f>
        <v>201405001065</v>
      </c>
      <c r="H578" t="s">
        <v>1009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1</v>
      </c>
      <c r="Y578" t="s">
        <v>1163</v>
      </c>
    </row>
    <row r="579" spans="1:25" x14ac:dyDescent="0.25">
      <c r="H579" t="s">
        <v>82</v>
      </c>
    </row>
    <row r="580" spans="1:25" x14ac:dyDescent="0.25">
      <c r="A580">
        <v>287</v>
      </c>
      <c r="B580">
        <v>5198</v>
      </c>
      <c r="C580" t="s">
        <v>1164</v>
      </c>
      <c r="D580" t="s">
        <v>1165</v>
      </c>
      <c r="E580" t="s">
        <v>128</v>
      </c>
      <c r="F580" t="s">
        <v>1166</v>
      </c>
      <c r="G580" t="str">
        <f>"201103000129"</f>
        <v>201103000129</v>
      </c>
      <c r="H580" t="s">
        <v>1167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1</v>
      </c>
      <c r="Y580" t="s">
        <v>1168</v>
      </c>
    </row>
    <row r="581" spans="1:25" x14ac:dyDescent="0.25">
      <c r="H581" t="s">
        <v>30</v>
      </c>
    </row>
    <row r="582" spans="1:25" x14ac:dyDescent="0.25">
      <c r="A582">
        <v>288</v>
      </c>
      <c r="B582">
        <v>3743</v>
      </c>
      <c r="C582" t="s">
        <v>1169</v>
      </c>
      <c r="D582" t="s">
        <v>1170</v>
      </c>
      <c r="E582" t="s">
        <v>112</v>
      </c>
      <c r="F582" t="s">
        <v>1171</v>
      </c>
      <c r="G582" t="str">
        <f>"00084189"</f>
        <v>00084189</v>
      </c>
      <c r="H582" t="s">
        <v>1167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1</v>
      </c>
      <c r="Y582" t="s">
        <v>1168</v>
      </c>
    </row>
    <row r="583" spans="1:25" x14ac:dyDescent="0.25">
      <c r="H583" t="s">
        <v>18</v>
      </c>
    </row>
    <row r="584" spans="1:25" x14ac:dyDescent="0.25">
      <c r="A584">
        <v>289</v>
      </c>
      <c r="B584">
        <v>1164</v>
      </c>
      <c r="C584" t="s">
        <v>1172</v>
      </c>
      <c r="D584" t="s">
        <v>987</v>
      </c>
      <c r="E584" t="s">
        <v>91</v>
      </c>
      <c r="F584" t="s">
        <v>1173</v>
      </c>
      <c r="G584" t="str">
        <f>"201511011276"</f>
        <v>201511011276</v>
      </c>
      <c r="H584" t="s">
        <v>460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1</v>
      </c>
      <c r="Y584" t="s">
        <v>1174</v>
      </c>
    </row>
    <row r="585" spans="1:25" x14ac:dyDescent="0.25">
      <c r="H585" t="s">
        <v>18</v>
      </c>
    </row>
    <row r="586" spans="1:25" x14ac:dyDescent="0.25">
      <c r="A586">
        <v>290</v>
      </c>
      <c r="B586">
        <v>3300</v>
      </c>
      <c r="C586" t="s">
        <v>1175</v>
      </c>
      <c r="D586" t="s">
        <v>604</v>
      </c>
      <c r="E586" t="s">
        <v>38</v>
      </c>
      <c r="F586" t="s">
        <v>1176</v>
      </c>
      <c r="G586" t="str">
        <f>"201304000233"</f>
        <v>201304000233</v>
      </c>
      <c r="H586" t="s">
        <v>1177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1</v>
      </c>
      <c r="Y586" t="s">
        <v>1178</v>
      </c>
    </row>
    <row r="587" spans="1:25" x14ac:dyDescent="0.25">
      <c r="H587">
        <v>106</v>
      </c>
    </row>
    <row r="588" spans="1:25" x14ac:dyDescent="0.25">
      <c r="A588">
        <v>291</v>
      </c>
      <c r="B588">
        <v>2541</v>
      </c>
      <c r="C588" t="s">
        <v>1179</v>
      </c>
      <c r="D588" t="s">
        <v>145</v>
      </c>
      <c r="E588" t="s">
        <v>128</v>
      </c>
      <c r="F588" t="s">
        <v>1180</v>
      </c>
      <c r="G588" t="str">
        <f>"00124013"</f>
        <v>00124013</v>
      </c>
      <c r="H588" t="s">
        <v>1177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1</v>
      </c>
      <c r="Y588" t="s">
        <v>1178</v>
      </c>
    </row>
    <row r="589" spans="1:25" x14ac:dyDescent="0.25">
      <c r="H589" t="s">
        <v>70</v>
      </c>
    </row>
    <row r="590" spans="1:25" x14ac:dyDescent="0.25">
      <c r="A590">
        <v>292</v>
      </c>
      <c r="B590">
        <v>3172</v>
      </c>
      <c r="C590" t="s">
        <v>1181</v>
      </c>
      <c r="D590" t="s">
        <v>1182</v>
      </c>
      <c r="E590" t="s">
        <v>91</v>
      </c>
      <c r="F590" t="s">
        <v>1183</v>
      </c>
      <c r="G590" t="str">
        <f>"201506000110"</f>
        <v>201506000110</v>
      </c>
      <c r="H590" t="s">
        <v>614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1</v>
      </c>
      <c r="Y590" t="s">
        <v>1184</v>
      </c>
    </row>
    <row r="591" spans="1:25" x14ac:dyDescent="0.25">
      <c r="H591" t="s">
        <v>82</v>
      </c>
    </row>
    <row r="592" spans="1:25" x14ac:dyDescent="0.25">
      <c r="A592">
        <v>293</v>
      </c>
      <c r="B592">
        <v>1130</v>
      </c>
      <c r="C592" t="s">
        <v>1185</v>
      </c>
      <c r="D592" t="s">
        <v>37</v>
      </c>
      <c r="E592" t="s">
        <v>85</v>
      </c>
      <c r="F592" t="s">
        <v>1186</v>
      </c>
      <c r="G592" t="str">
        <f>"200712004268"</f>
        <v>200712004268</v>
      </c>
      <c r="H592" t="s">
        <v>1187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1</v>
      </c>
      <c r="Y592" t="s">
        <v>1188</v>
      </c>
    </row>
    <row r="593" spans="1:25" x14ac:dyDescent="0.25">
      <c r="H593" t="s">
        <v>120</v>
      </c>
    </row>
    <row r="594" spans="1:25" x14ac:dyDescent="0.25">
      <c r="A594">
        <v>294</v>
      </c>
      <c r="B594">
        <v>4423</v>
      </c>
      <c r="C594" t="s">
        <v>1189</v>
      </c>
      <c r="D594" t="s">
        <v>21</v>
      </c>
      <c r="E594" t="s">
        <v>91</v>
      </c>
      <c r="F594" t="s">
        <v>1190</v>
      </c>
      <c r="G594" t="str">
        <f>"00088004"</f>
        <v>00088004</v>
      </c>
      <c r="H594" t="s">
        <v>1191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1</v>
      </c>
      <c r="Y594" t="s">
        <v>1192</v>
      </c>
    </row>
    <row r="595" spans="1:25" x14ac:dyDescent="0.25">
      <c r="H595" t="s">
        <v>82</v>
      </c>
    </row>
    <row r="596" spans="1:25" x14ac:dyDescent="0.25">
      <c r="A596">
        <v>295</v>
      </c>
      <c r="B596">
        <v>577</v>
      </c>
      <c r="C596" t="s">
        <v>1193</v>
      </c>
      <c r="D596" t="s">
        <v>1194</v>
      </c>
      <c r="E596" t="s">
        <v>136</v>
      </c>
      <c r="F596" t="s">
        <v>1195</v>
      </c>
      <c r="G596" t="str">
        <f>"00172374"</f>
        <v>00172374</v>
      </c>
      <c r="H596" t="s">
        <v>539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1</v>
      </c>
      <c r="Y596" t="s">
        <v>1196</v>
      </c>
    </row>
    <row r="597" spans="1:25" x14ac:dyDescent="0.25">
      <c r="H597" t="s">
        <v>114</v>
      </c>
    </row>
    <row r="598" spans="1:25" x14ac:dyDescent="0.25">
      <c r="A598">
        <v>296</v>
      </c>
      <c r="B598">
        <v>145</v>
      </c>
      <c r="C598" t="s">
        <v>1197</v>
      </c>
      <c r="D598" t="s">
        <v>72</v>
      </c>
      <c r="E598" t="s">
        <v>85</v>
      </c>
      <c r="F598" t="s">
        <v>1198</v>
      </c>
      <c r="G598" t="str">
        <f>"201409001330"</f>
        <v>201409001330</v>
      </c>
      <c r="H598" t="s">
        <v>539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1</v>
      </c>
      <c r="Y598" t="s">
        <v>1196</v>
      </c>
    </row>
    <row r="599" spans="1:25" x14ac:dyDescent="0.25">
      <c r="H599" t="s">
        <v>30</v>
      </c>
    </row>
    <row r="600" spans="1:25" x14ac:dyDescent="0.25">
      <c r="A600">
        <v>297</v>
      </c>
      <c r="B600">
        <v>5080</v>
      </c>
      <c r="C600" t="s">
        <v>1199</v>
      </c>
      <c r="D600" t="s">
        <v>116</v>
      </c>
      <c r="E600" t="s">
        <v>141</v>
      </c>
      <c r="F600" t="s">
        <v>1200</v>
      </c>
      <c r="G600" t="str">
        <f>"00206742"</f>
        <v>00206742</v>
      </c>
      <c r="H600" t="s">
        <v>539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1</v>
      </c>
      <c r="Y600" t="s">
        <v>1196</v>
      </c>
    </row>
    <row r="601" spans="1:25" x14ac:dyDescent="0.25">
      <c r="H601">
        <v>104</v>
      </c>
    </row>
    <row r="602" spans="1:25" x14ac:dyDescent="0.25">
      <c r="A602">
        <v>298</v>
      </c>
      <c r="B602">
        <v>3658</v>
      </c>
      <c r="C602" t="s">
        <v>1201</v>
      </c>
      <c r="D602" t="s">
        <v>1202</v>
      </c>
      <c r="E602" t="s">
        <v>1130</v>
      </c>
      <c r="F602" t="s">
        <v>1203</v>
      </c>
      <c r="G602" t="str">
        <f>"201511011091"</f>
        <v>201511011091</v>
      </c>
      <c r="H602" t="s">
        <v>1204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50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1</v>
      </c>
      <c r="Y602" t="s">
        <v>1205</v>
      </c>
    </row>
    <row r="603" spans="1:25" x14ac:dyDescent="0.25">
      <c r="H603" t="s">
        <v>30</v>
      </c>
    </row>
    <row r="604" spans="1:25" x14ac:dyDescent="0.25">
      <c r="A604">
        <v>299</v>
      </c>
      <c r="B604">
        <v>1240</v>
      </c>
      <c r="C604" t="s">
        <v>1206</v>
      </c>
      <c r="D604" t="s">
        <v>72</v>
      </c>
      <c r="E604" t="s">
        <v>128</v>
      </c>
      <c r="F604" t="s">
        <v>1207</v>
      </c>
      <c r="G604" t="str">
        <f>"201511020507"</f>
        <v>201511020507</v>
      </c>
      <c r="H604" t="s">
        <v>1208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1</v>
      </c>
      <c r="Y604" t="s">
        <v>1209</v>
      </c>
    </row>
    <row r="605" spans="1:25" x14ac:dyDescent="0.25">
      <c r="H605" t="s">
        <v>120</v>
      </c>
    </row>
    <row r="606" spans="1:25" x14ac:dyDescent="0.25">
      <c r="A606">
        <v>300</v>
      </c>
      <c r="B606">
        <v>2414</v>
      </c>
      <c r="C606" t="s">
        <v>1210</v>
      </c>
      <c r="D606" t="s">
        <v>132</v>
      </c>
      <c r="E606" t="s">
        <v>128</v>
      </c>
      <c r="F606" t="s">
        <v>1211</v>
      </c>
      <c r="G606" t="str">
        <f>"00166952"</f>
        <v>00166952</v>
      </c>
      <c r="H606" t="s">
        <v>1092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1</v>
      </c>
      <c r="Y606" t="s">
        <v>1212</v>
      </c>
    </row>
    <row r="607" spans="1:25" x14ac:dyDescent="0.25">
      <c r="H607" t="s">
        <v>46</v>
      </c>
    </row>
    <row r="608" spans="1:25" x14ac:dyDescent="0.25">
      <c r="A608">
        <v>301</v>
      </c>
      <c r="B608">
        <v>3615</v>
      </c>
      <c r="C608" t="s">
        <v>1213</v>
      </c>
      <c r="D608" t="s">
        <v>597</v>
      </c>
      <c r="E608" t="s">
        <v>38</v>
      </c>
      <c r="F608" t="s">
        <v>1214</v>
      </c>
      <c r="G608" t="str">
        <f>"00015413"</f>
        <v>00015413</v>
      </c>
      <c r="H608" t="s">
        <v>1215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1</v>
      </c>
      <c r="Y608" t="s">
        <v>1216</v>
      </c>
    </row>
    <row r="609" spans="1:25" x14ac:dyDescent="0.25">
      <c r="H609" t="s">
        <v>114</v>
      </c>
    </row>
    <row r="610" spans="1:25" x14ac:dyDescent="0.25">
      <c r="A610">
        <v>302</v>
      </c>
      <c r="B610">
        <v>5758</v>
      </c>
      <c r="C610" t="s">
        <v>1217</v>
      </c>
      <c r="D610" t="s">
        <v>924</v>
      </c>
      <c r="E610" t="s">
        <v>450</v>
      </c>
      <c r="F610" t="s">
        <v>1218</v>
      </c>
      <c r="G610" t="str">
        <f>"00126917"</f>
        <v>00126917</v>
      </c>
      <c r="H610" t="s">
        <v>575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1</v>
      </c>
      <c r="Y610" t="s">
        <v>1219</v>
      </c>
    </row>
    <row r="611" spans="1:25" x14ac:dyDescent="0.25">
      <c r="H611" t="s">
        <v>70</v>
      </c>
    </row>
    <row r="612" spans="1:25" x14ac:dyDescent="0.25">
      <c r="A612">
        <v>303</v>
      </c>
      <c r="B612">
        <v>5086</v>
      </c>
      <c r="C612" t="s">
        <v>1220</v>
      </c>
      <c r="D612" t="s">
        <v>1221</v>
      </c>
      <c r="E612" t="s">
        <v>128</v>
      </c>
      <c r="F612" t="s">
        <v>1222</v>
      </c>
      <c r="G612" t="str">
        <f>"201511007778"</f>
        <v>201511007778</v>
      </c>
      <c r="H612" t="s">
        <v>1204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1</v>
      </c>
      <c r="Y612" t="s">
        <v>1223</v>
      </c>
    </row>
    <row r="613" spans="1:25" x14ac:dyDescent="0.25">
      <c r="H613" t="s">
        <v>120</v>
      </c>
    </row>
    <row r="614" spans="1:25" x14ac:dyDescent="0.25">
      <c r="A614">
        <v>304</v>
      </c>
      <c r="B614">
        <v>5318</v>
      </c>
      <c r="C614" t="s">
        <v>1224</v>
      </c>
      <c r="D614" t="s">
        <v>1225</v>
      </c>
      <c r="E614" t="s">
        <v>21</v>
      </c>
      <c r="F614" t="s">
        <v>1226</v>
      </c>
      <c r="G614" t="str">
        <f>"00157571"</f>
        <v>00157571</v>
      </c>
      <c r="H614" t="s">
        <v>543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1</v>
      </c>
      <c r="Y614" t="s">
        <v>543</v>
      </c>
    </row>
    <row r="615" spans="1:25" x14ac:dyDescent="0.25">
      <c r="H615" t="s">
        <v>30</v>
      </c>
    </row>
    <row r="617" spans="1:25" x14ac:dyDescent="0.25">
      <c r="A617" t="s">
        <v>1227</v>
      </c>
    </row>
    <row r="618" spans="1:25" x14ac:dyDescent="0.25">
      <c r="A618" t="s">
        <v>1228</v>
      </c>
    </row>
    <row r="619" spans="1:25" x14ac:dyDescent="0.25">
      <c r="A619" t="s">
        <v>1229</v>
      </c>
    </row>
    <row r="620" spans="1:25" x14ac:dyDescent="0.25">
      <c r="A620" t="s">
        <v>1230</v>
      </c>
    </row>
    <row r="621" spans="1:25" x14ac:dyDescent="0.25">
      <c r="A621" t="s">
        <v>1231</v>
      </c>
    </row>
    <row r="622" spans="1:25" x14ac:dyDescent="0.25">
      <c r="A622" t="s">
        <v>1232</v>
      </c>
    </row>
    <row r="623" spans="1:25" x14ac:dyDescent="0.25">
      <c r="A623" t="s">
        <v>1233</v>
      </c>
    </row>
    <row r="624" spans="1:25" x14ac:dyDescent="0.25">
      <c r="A624" t="s">
        <v>1234</v>
      </c>
    </row>
    <row r="625" spans="1:1" x14ac:dyDescent="0.25">
      <c r="A625" t="s">
        <v>1235</v>
      </c>
    </row>
    <row r="626" spans="1:1" x14ac:dyDescent="0.25">
      <c r="A626" t="s">
        <v>1236</v>
      </c>
    </row>
    <row r="627" spans="1:1" x14ac:dyDescent="0.25">
      <c r="A627" t="s">
        <v>1237</v>
      </c>
    </row>
    <row r="628" spans="1:1" x14ac:dyDescent="0.25">
      <c r="A628" t="s">
        <v>1238</v>
      </c>
    </row>
    <row r="629" spans="1:1" x14ac:dyDescent="0.25">
      <c r="A629" t="s">
        <v>1239</v>
      </c>
    </row>
    <row r="630" spans="1:1" x14ac:dyDescent="0.25">
      <c r="A630" t="s">
        <v>1240</v>
      </c>
    </row>
    <row r="631" spans="1:1" x14ac:dyDescent="0.25">
      <c r="A631" t="s">
        <v>1241</v>
      </c>
    </row>
    <row r="632" spans="1:1" x14ac:dyDescent="0.25">
      <c r="A632" t="s">
        <v>1242</v>
      </c>
    </row>
    <row r="633" spans="1:1" x14ac:dyDescent="0.25">
      <c r="A633" t="s">
        <v>1243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2017-12-18T08:45:44Z</dcterms:created>
  <dcterms:modified xsi:type="dcterms:W3CDTF">2017-12-18T08:45:46Z</dcterms:modified>
</cp:coreProperties>
</file>