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446" i="1" l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<sst xmlns="http://schemas.openxmlformats.org/spreadsheetml/2006/main" count="1470" uniqueCount="933">
  <si>
    <t>ΠΛΗΡΩΣΗ ΘΕΣΕΩΝ ΜΕ ΣΕΙΡΑ ΠΡΟΤΕΡΑΙΟΤΗΤΑΣ (ΑΡΘΡΟ 18/Ν. 2190/1994) ΠΡΟΚΗΡΥΞΗ : 9Κ/2017</t>
  </si>
  <si>
    <t>ΣΕΙΡΑ ΚΑΤΑΤΑΞΗΣ (ΚΥΡΙΟΣ)</t>
  </si>
  <si>
    <t>ΠΑΝΕΠΙΣΤΗΜΙΑΚΗΣ ΕΚΠΑΙΔΕΥΣΗΣ (ΠΕ)</t>
  </si>
  <si>
    <t>ΕΙΔΙΚΗ ΚΑΤΗΓΟΡΙΑ Β΄ ΜΕ ΕΜΠΕΙΡΙΑ</t>
  </si>
  <si>
    <t>ΠΕ ΕΦΟΡΙΑΚΩΝ (ΜΕ ΠΤΥΧΙΟ ΟΙΚΟΝΟΜΙΚΩΝ)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</si>
  <si>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</si>
  <si>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</si>
  <si>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</si>
  <si>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</si>
  <si>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</si>
  <si>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</si>
  <si>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</si>
  <si>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</si>
  <si>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ΑΠΟΣΤΟΛΟΠΟΥΛΟΥ</t>
  </si>
  <si>
    <t>ΒΑΣΙΛΙΚΗ</t>
  </si>
  <si>
    <t>ΚΩΝΣΤΑΝΤΙΝΟΣ</t>
  </si>
  <si>
    <t>Χ935494</t>
  </si>
  <si>
    <t>920,7</t>
  </si>
  <si>
    <t>1738,7</t>
  </si>
  <si>
    <t>105-106</t>
  </si>
  <si>
    <t>ΠΡΟΔΡΟΜΟΓΛΟΥ</t>
  </si>
  <si>
    <t>ΕΥΣΤΑΘΙΟΣ</t>
  </si>
  <si>
    <t>ΑΗ884913</t>
  </si>
  <si>
    <t>104-106-105</t>
  </si>
  <si>
    <t>ΜΠΑΣΑΡΑΣ</t>
  </si>
  <si>
    <t>ΓΕΩΡΓΙΟΣ</t>
  </si>
  <si>
    <t>ΒΑΣΙΛΕΙΟΣ</t>
  </si>
  <si>
    <t>Σ484518</t>
  </si>
  <si>
    <t>ΣΙΝΟΓΕΩΡΓΟΥ</t>
  </si>
  <si>
    <t>ΘΕΟΔΩΡΑ</t>
  </si>
  <si>
    <t>ΙΩΑΝΝΗΣ</t>
  </si>
  <si>
    <t>ΑΙ049052</t>
  </si>
  <si>
    <t>834,9</t>
  </si>
  <si>
    <t>1692,9</t>
  </si>
  <si>
    <t>105-106-104</t>
  </si>
  <si>
    <t>ΚΑΣΤΕΛΙΑΝΟΣ</t>
  </si>
  <si>
    <t>ΜΙΧΑΗΛ</t>
  </si>
  <si>
    <t>ΕΜΜΑΝΟΥΗΛ</t>
  </si>
  <si>
    <t>ΑΗ459169</t>
  </si>
  <si>
    <t>106-104-105</t>
  </si>
  <si>
    <t>ΓΕΩΡΓΙΛΑ</t>
  </si>
  <si>
    <t>ΜΑΡΙΑ</t>
  </si>
  <si>
    <t>ΑΒ140463</t>
  </si>
  <si>
    <t>796,4</t>
  </si>
  <si>
    <t>1684,4</t>
  </si>
  <si>
    <t>ΣΑΠΟΥΝΤΖΗΣ</t>
  </si>
  <si>
    <t>ΣΩΤΗΡΙΟΣ</t>
  </si>
  <si>
    <t>ΗΛΙΑΣ</t>
  </si>
  <si>
    <t>ΑΕ196563</t>
  </si>
  <si>
    <t>818,4</t>
  </si>
  <si>
    <t>1676,4</t>
  </si>
  <si>
    <t>104-106</t>
  </si>
  <si>
    <t>ΜΠΛΑΘΡΑ</t>
  </si>
  <si>
    <t>ΑΡΙΣΤΕΑ</t>
  </si>
  <si>
    <t>ΘΕΟΔΩΡΟΣ</t>
  </si>
  <si>
    <t>ΑΑ425526</t>
  </si>
  <si>
    <t>784,3</t>
  </si>
  <si>
    <t>1672,3</t>
  </si>
  <si>
    <t>106-105</t>
  </si>
  <si>
    <t>ΣΑΡΡΗΣ</t>
  </si>
  <si>
    <t>ΣΤΥΛΙΑΝΟΣ</t>
  </si>
  <si>
    <t>ΑΗ334079</t>
  </si>
  <si>
    <t>ΚΥΠΡΙΩΤΑΚΗ</t>
  </si>
  <si>
    <t>ΕΜΜΑΝΟΥΕΛΑ</t>
  </si>
  <si>
    <t>ΑΒ658871</t>
  </si>
  <si>
    <t>798,6</t>
  </si>
  <si>
    <t>1655,6</t>
  </si>
  <si>
    <t>ΚΩΝΣΤΑΝΤΟΠΟΥΛΟΥ</t>
  </si>
  <si>
    <t>ΑΚ527437</t>
  </si>
  <si>
    <t>1654,4</t>
  </si>
  <si>
    <t>ΓΕΩΡΓΟΠΟΥΛΟΥ</t>
  </si>
  <si>
    <t>ΙΩΑΝΝΑ</t>
  </si>
  <si>
    <t>ΑΙ522243</t>
  </si>
  <si>
    <t>764,5</t>
  </si>
  <si>
    <t>1652,5</t>
  </si>
  <si>
    <t>ΜΑΚΡΥΒΕΛΙΟΣ</t>
  </si>
  <si>
    <t>ΕΥΑΓΓΕΛΟΣ</t>
  </si>
  <si>
    <t>ΔΗΜΗΤΡΙΟΣ</t>
  </si>
  <si>
    <t>ΑΙ533218</t>
  </si>
  <si>
    <t>760,1</t>
  </si>
  <si>
    <t>1638,1</t>
  </si>
  <si>
    <t>106-105-104</t>
  </si>
  <si>
    <t>ΜΠΑΤΡΑΚΟΥΛΗ</t>
  </si>
  <si>
    <t>ΒΑΙΑ</t>
  </si>
  <si>
    <t>ΑΜ370203</t>
  </si>
  <si>
    <t>768,9</t>
  </si>
  <si>
    <t>1626,9</t>
  </si>
  <si>
    <t>104-105-106</t>
  </si>
  <si>
    <t>ΣΟΥΓΛΑ</t>
  </si>
  <si>
    <t>ΑΝΤΩΝΙΑ</t>
  </si>
  <si>
    <t>Φ209536</t>
  </si>
  <si>
    <t>757,9</t>
  </si>
  <si>
    <t>1615,9</t>
  </si>
  <si>
    <t>ΔΑΡΑΗΣ</t>
  </si>
  <si>
    <t>ΑΝΤΩΝΙΟΣ</t>
  </si>
  <si>
    <t>ΑΒ163524</t>
  </si>
  <si>
    <t>756,8</t>
  </si>
  <si>
    <t>1614,8</t>
  </si>
  <si>
    <t>ΣΟΜΠΟΛΟΥ</t>
  </si>
  <si>
    <t>ΣΠΥΡΙΔΟΥΛΑ</t>
  </si>
  <si>
    <t>ΑΚ641208</t>
  </si>
  <si>
    <t>687,5</t>
  </si>
  <si>
    <t>1605,5</t>
  </si>
  <si>
    <t>ΜΠΕΛΙΜΠΑΣΑΚΗ</t>
  </si>
  <si>
    <t>ΑΘΗΝΑ</t>
  </si>
  <si>
    <t>ΑΖ578860</t>
  </si>
  <si>
    <t>744,7</t>
  </si>
  <si>
    <t>1602,7</t>
  </si>
  <si>
    <t>ΠΟΛΥΖΩΓΟΠΟΥΛΟΥ</t>
  </si>
  <si>
    <t>ΑΓΓΕΛΙΚΗ</t>
  </si>
  <si>
    <t>Σ172646</t>
  </si>
  <si>
    <t>668,8</t>
  </si>
  <si>
    <t>1596,8</t>
  </si>
  <si>
    <t>ΒΕΝΙΟΥ</t>
  </si>
  <si>
    <t>ΑΝΑΣΤΑΣΙΑ</t>
  </si>
  <si>
    <t>ΑΚ829721</t>
  </si>
  <si>
    <t>718,3</t>
  </si>
  <si>
    <t>1596,3</t>
  </si>
  <si>
    <t>ΤΣΙΟΥΡΗΣ</t>
  </si>
  <si>
    <t>ΠΑΝΑΓΙΩΤΗΣ</t>
  </si>
  <si>
    <t>ΑΙ115508</t>
  </si>
  <si>
    <t>675,4</t>
  </si>
  <si>
    <t>1593,4</t>
  </si>
  <si>
    <t>ΓΚΑΤΖΙΟΥΦΑ</t>
  </si>
  <si>
    <t>ΠΑΡΑΣΚΕΥΗ</t>
  </si>
  <si>
    <t>ΑΚ427352</t>
  </si>
  <si>
    <t>774,4</t>
  </si>
  <si>
    <t>1592,4</t>
  </si>
  <si>
    <t>ΠΑΣΧΑΛΙΔΟΥ</t>
  </si>
  <si>
    <t>ΑΡΤΕΜΙΟΣ</t>
  </si>
  <si>
    <t>Χ258237</t>
  </si>
  <si>
    <t>690,8</t>
  </si>
  <si>
    <t>1578,8</t>
  </si>
  <si>
    <t>ΑΛΕΞΙΑΔΟΥ</t>
  </si>
  <si>
    <t>ΧΡΥΣΗ</t>
  </si>
  <si>
    <t>ΑΝΑΣΤΑΣΙΟΣ</t>
  </si>
  <si>
    <t>ΑΝ411533</t>
  </si>
  <si>
    <t>655,6</t>
  </si>
  <si>
    <t>1573,6</t>
  </si>
  <si>
    <t>ΡΟΥΣΚΟΠΟΥΛΟΥ</t>
  </si>
  <si>
    <t>ΑΜ856276</t>
  </si>
  <si>
    <t>816,2</t>
  </si>
  <si>
    <t>1573,2</t>
  </si>
  <si>
    <t>ΤΡΙΑΝΤΑΦΥΛΛΟΥ</t>
  </si>
  <si>
    <t>ΑΖ274809</t>
  </si>
  <si>
    <t>713,9</t>
  </si>
  <si>
    <t>1571,9</t>
  </si>
  <si>
    <t>ΑΡΑΠΑΚΟΣ</t>
  </si>
  <si>
    <t>ΑΒ511356</t>
  </si>
  <si>
    <t>702,9</t>
  </si>
  <si>
    <t>1560,9</t>
  </si>
  <si>
    <t>ΧΡΥΣΟΥΛΗΣ</t>
  </si>
  <si>
    <t>ΣΠΥΡΙΔΩΝ</t>
  </si>
  <si>
    <t>ΑΕ012700</t>
  </si>
  <si>
    <t>700,7</t>
  </si>
  <si>
    <t>1558,7</t>
  </si>
  <si>
    <t>ΓΕΩΡΓΙΟΥ</t>
  </si>
  <si>
    <t>ΠΕΤΡΟΣ</t>
  </si>
  <si>
    <t>ΑΖ026454</t>
  </si>
  <si>
    <t>ΦΟΥΡΝΑΡΟΣ</t>
  </si>
  <si>
    <t>ΑΗ513386</t>
  </si>
  <si>
    <t>1548,8</t>
  </si>
  <si>
    <t>ΑΡΒΑΝΙΤΗΣ</t>
  </si>
  <si>
    <t>ΑΜ231118</t>
  </si>
  <si>
    <t>678,7</t>
  </si>
  <si>
    <t>1546,7</t>
  </si>
  <si>
    <t>ΜΩΡΑΙΤΗΣ</t>
  </si>
  <si>
    <t>ΑΡΙΣΤΕΙΔΗΣ</t>
  </si>
  <si>
    <t>Χ107444</t>
  </si>
  <si>
    <t>1522,4</t>
  </si>
  <si>
    <t>ΚΩΣΤΑΛΑΣ</t>
  </si>
  <si>
    <t>ΧΡΗΣΤΟΣ</t>
  </si>
  <si>
    <t>ΑΕ033321</t>
  </si>
  <si>
    <t>721,6</t>
  </si>
  <si>
    <t>1519,6</t>
  </si>
  <si>
    <t>ΣΤΡΑΤΗΓΟΠΟΥΛΟΥ</t>
  </si>
  <si>
    <t>ΑΙΚΑΤΕΡΙΝΗ</t>
  </si>
  <si>
    <t>Ρ342701</t>
  </si>
  <si>
    <t>656,7</t>
  </si>
  <si>
    <t>1514,7</t>
  </si>
  <si>
    <t>ΜΠΑΝΤΖΗ</t>
  </si>
  <si>
    <t>ΔΙΟΝΥΣΙΑ</t>
  </si>
  <si>
    <t>ΘΕΟΚΛΗΣ</t>
  </si>
  <si>
    <t>ΑΗ593620</t>
  </si>
  <si>
    <t>776,6</t>
  </si>
  <si>
    <t>1502,6</t>
  </si>
  <si>
    <t>ΑΡΜΠΑΡΑΣ</t>
  </si>
  <si>
    <t>Ρ280759</t>
  </si>
  <si>
    <t>684,2</t>
  </si>
  <si>
    <t>1500,2</t>
  </si>
  <si>
    <t>ΒΙΤΖΗΛΑΙΟΥ</t>
  </si>
  <si>
    <t>ΚΑΛΛΙΟΠΗ</t>
  </si>
  <si>
    <t>ΝΙΚΟΛΑΟΣ</t>
  </si>
  <si>
    <t>ΑΙ037216</t>
  </si>
  <si>
    <t>1496,9</t>
  </si>
  <si>
    <t>ΚΑΡΥΔΗ</t>
  </si>
  <si>
    <t>Χ286052</t>
  </si>
  <si>
    <t>1488,1</t>
  </si>
  <si>
    <t>ΠΕΤΡΟΧΕΙΛΟΣ</t>
  </si>
  <si>
    <t>ΑΝ019206</t>
  </si>
  <si>
    <t>666,6</t>
  </si>
  <si>
    <t>1484,6</t>
  </si>
  <si>
    <t>ΚΟΣΚΙΝΙΩΤΗ</t>
  </si>
  <si>
    <t>ΑΓΓΕΛΑ</t>
  </si>
  <si>
    <t>Ρ345008</t>
  </si>
  <si>
    <t>642,4</t>
  </si>
  <si>
    <t>1480,4</t>
  </si>
  <si>
    <t>ΜΑΔΟΥΡΗ</t>
  </si>
  <si>
    <t>ΕΙΡΗΝΗ</t>
  </si>
  <si>
    <t>ΑΜ046762</t>
  </si>
  <si>
    <t>767,8</t>
  </si>
  <si>
    <t>1475,8</t>
  </si>
  <si>
    <t>ΚΑΤΣΕΛΗΣ</t>
  </si>
  <si>
    <t>ΛΑΜΠΡΟΣ</t>
  </si>
  <si>
    <t>ΑΕ001782</t>
  </si>
  <si>
    <t>815,1</t>
  </si>
  <si>
    <t>1473,1</t>
  </si>
  <si>
    <t>ΜΑΜΑΛΗΣ</t>
  </si>
  <si>
    <t>ΑΚ138040</t>
  </si>
  <si>
    <t>754,6</t>
  </si>
  <si>
    <t>1462,6</t>
  </si>
  <si>
    <t>ΔΙΟΝΕΛΛΗΣ</t>
  </si>
  <si>
    <t>ΚΑΛΛΙΣΤΡΑΤΟΣ</t>
  </si>
  <si>
    <t>ΑΚ825132</t>
  </si>
  <si>
    <t>1455,8</t>
  </si>
  <si>
    <t>ΚΟΥΒΑΡΙΤΑΚΗ</t>
  </si>
  <si>
    <t>ΑΙ049291</t>
  </si>
  <si>
    <t>811,8</t>
  </si>
  <si>
    <t>1452,8</t>
  </si>
  <si>
    <t>106-104</t>
  </si>
  <si>
    <t>ΡΑΔΟΥ</t>
  </si>
  <si>
    <t>ΚΩΝΣΤΑΝΤΙΝΑ</t>
  </si>
  <si>
    <t>Χ379919</t>
  </si>
  <si>
    <t>809,6</t>
  </si>
  <si>
    <t>1452,6</t>
  </si>
  <si>
    <t>ΖΑΦΕΙΡΗ</t>
  </si>
  <si>
    <t>ΑΕ265326</t>
  </si>
  <si>
    <t>742,5</t>
  </si>
  <si>
    <t>1450,5</t>
  </si>
  <si>
    <t>ΜΠΑΡΤΖΟΠΟΥΛΟΥ</t>
  </si>
  <si>
    <t>ΕΛΕΝΗ</t>
  </si>
  <si>
    <t>ΕΛΕΥΘΕΡΙ</t>
  </si>
  <si>
    <t>ΤΡΑΓΟΥΛΙΑ</t>
  </si>
  <si>
    <t>ΣΟΦΙΑ</t>
  </si>
  <si>
    <t>Χ022851</t>
  </si>
  <si>
    <t>1447,1</t>
  </si>
  <si>
    <t>ΜΠΟΖΗ</t>
  </si>
  <si>
    <t>ΔΗΜΗΤΡΑ</t>
  </si>
  <si>
    <t>ΑΚ1495306</t>
  </si>
  <si>
    <t>777,7</t>
  </si>
  <si>
    <t>1435,7</t>
  </si>
  <si>
    <t>ΜΠΕΛΗΓΙΑΝΝΗΣ</t>
  </si>
  <si>
    <t>ΑΡΙΣΤΟΤΕΛΗΣ</t>
  </si>
  <si>
    <t>ΑΕ179830</t>
  </si>
  <si>
    <t>782,1</t>
  </si>
  <si>
    <t>1432,1</t>
  </si>
  <si>
    <t>ΠΟΛΥΜΕΡΟΥ</t>
  </si>
  <si>
    <t>ΚΙΤΣΑ - ΜΑΡΙΝΑ</t>
  </si>
  <si>
    <t>ΑΙ978022</t>
  </si>
  <si>
    <t>867,9</t>
  </si>
  <si>
    <t>1425,9</t>
  </si>
  <si>
    <t>ΜΑΥΡΙΚΗ</t>
  </si>
  <si>
    <t>ΑΣΗΜΙΝΑ</t>
  </si>
  <si>
    <t>ΑΑ244468</t>
  </si>
  <si>
    <t>762,3</t>
  </si>
  <si>
    <t>1420,3</t>
  </si>
  <si>
    <t>ΧΑΤΖΗΠΑΥΛΟΥ</t>
  </si>
  <si>
    <t>ΑΛΕΞΑΝΔΡΟΣ</t>
  </si>
  <si>
    <t>Φ167669</t>
  </si>
  <si>
    <t>101-104-102-103-105-106</t>
  </si>
  <si>
    <t>ΣΤΡΑΤΟΥΔΑΚΗ</t>
  </si>
  <si>
    <t>ΑΗ536672</t>
  </si>
  <si>
    <t>1412,6</t>
  </si>
  <si>
    <t>ΣΤΡΑΤΗΓΑΚΟΥ</t>
  </si>
  <si>
    <t>ΖΗΝΟΒΙΑ</t>
  </si>
  <si>
    <t>Σ123162</t>
  </si>
  <si>
    <t>775,5</t>
  </si>
  <si>
    <t>1412,5</t>
  </si>
  <si>
    <t>ΦΑΚΙΝΟΣ</t>
  </si>
  <si>
    <t>Χ157488</t>
  </si>
  <si>
    <t>643,5</t>
  </si>
  <si>
    <t>1411,5</t>
  </si>
  <si>
    <t>ΔΟΥΚΕΛΛΗΣ</t>
  </si>
  <si>
    <t>ΑΚ226629</t>
  </si>
  <si>
    <t>ΜΑΓΚΟΥΛΙΑ</t>
  </si>
  <si>
    <t>ΜΑΡΙΛΕΝΑ-ΜΑΡΙΑΝΘΗ-ΕΛΕΝΗ</t>
  </si>
  <si>
    <t>ΑΚ800807</t>
  </si>
  <si>
    <t>672,1</t>
  </si>
  <si>
    <t>1400,1</t>
  </si>
  <si>
    <t>ΤΖΑΜΑΚΟΣ</t>
  </si>
  <si>
    <t>ΑΝΔΡΕΑΣ</t>
  </si>
  <si>
    <t>ΑΑ321463</t>
  </si>
  <si>
    <t>778,8</t>
  </si>
  <si>
    <t>1396,8</t>
  </si>
  <si>
    <t>ΨΑΡΡΑ</t>
  </si>
  <si>
    <t>ΕΛΙΣΣΑΒΕΤ</t>
  </si>
  <si>
    <t>ΑΙ176264</t>
  </si>
  <si>
    <t>ΖΟΥΜΠΡΗΣ</t>
  </si>
  <si>
    <t>ΑΑ425577</t>
  </si>
  <si>
    <t>ΚΑΡΑΠΑΛΗΣ</t>
  </si>
  <si>
    <t>Ρ167670</t>
  </si>
  <si>
    <t>1374,8</t>
  </si>
  <si>
    <t>ΟΥΓΓΡΙΝΟΥ</t>
  </si>
  <si>
    <t>ΑΑ402595</t>
  </si>
  <si>
    <t>806,3</t>
  </si>
  <si>
    <t>1364,3</t>
  </si>
  <si>
    <t>ΧΑΤΖΗΚΩΝΣΤΑΝΤΟΓΛΟΥ</t>
  </si>
  <si>
    <t>ΕΛΙΣΑΒΕΤ</t>
  </si>
  <si>
    <t>ΚΥΡΙΑΚΟΣ</t>
  </si>
  <si>
    <t>ΑΒ693691</t>
  </si>
  <si>
    <t>698,5</t>
  </si>
  <si>
    <t>1356,5</t>
  </si>
  <si>
    <t>ΚΑΤΧΙΩΤΟΥΔΗ</t>
  </si>
  <si>
    <t>ΛΑΜΠΡΙΝΗ ΠΑΣΧΑΛΙΑ</t>
  </si>
  <si>
    <t>ΑΙ081494</t>
  </si>
  <si>
    <t>766,7</t>
  </si>
  <si>
    <t>1355,7</t>
  </si>
  <si>
    <t>ΑΧΤΑΡΙΔΟΥ</t>
  </si>
  <si>
    <t>ΦΕΒΡΩΝΙΑ</t>
  </si>
  <si>
    <t>ΑΕ411340</t>
  </si>
  <si>
    <t>1341,8</t>
  </si>
  <si>
    <t>ΚΑΡΑΝΤΩΝΑ</t>
  </si>
  <si>
    <t>ΜΑΡΙΑΝΘΗ</t>
  </si>
  <si>
    <t>ΓΡΗΓΟΡΙΟΣ</t>
  </si>
  <si>
    <t>Σ682674</t>
  </si>
  <si>
    <t>651,2</t>
  </si>
  <si>
    <t>1339,2</t>
  </si>
  <si>
    <t>ΜΠΙΑΜΗΣ</t>
  </si>
  <si>
    <t>ΒΛΑΣΙΟΣ</t>
  </si>
  <si>
    <t>ΑΗ986395</t>
  </si>
  <si>
    <t>716,1</t>
  </si>
  <si>
    <t>1339,1</t>
  </si>
  <si>
    <t>ΓΕΩΡΓΙΑΔΟΥ</t>
  </si>
  <si>
    <t>Χ065199</t>
  </si>
  <si>
    <t>720,5</t>
  </si>
  <si>
    <t>1338,5</t>
  </si>
  <si>
    <t>ΚΑΡΑΤΖΙΚΗΣ</t>
  </si>
  <si>
    <t>ΑΝ073182</t>
  </si>
  <si>
    <t>1336,7</t>
  </si>
  <si>
    <t>ΧΑΤΖΙΑΡΑΣ</t>
  </si>
  <si>
    <t>ΑΙ475749</t>
  </si>
  <si>
    <t xml:space="preserve">ΡΑΠΤΗΣ </t>
  </si>
  <si>
    <t xml:space="preserve">ΘΕΟΔΩΡΟΣ </t>
  </si>
  <si>
    <t>ΑΖ530451</t>
  </si>
  <si>
    <t>1336,3</t>
  </si>
  <si>
    <t>ΑΖ081080</t>
  </si>
  <si>
    <t>739,2</t>
  </si>
  <si>
    <t>1329,2</t>
  </si>
  <si>
    <t>ΦΥΝΤΡΙΛΗ</t>
  </si>
  <si>
    <t>ΑΗ096790</t>
  </si>
  <si>
    <t>ΣΤΡΑΤΗ</t>
  </si>
  <si>
    <t>ΑΚ361511</t>
  </si>
  <si>
    <t>1320,1</t>
  </si>
  <si>
    <t>ΚΑΒΒΑΔΑ</t>
  </si>
  <si>
    <t>ΟΛΓΑ</t>
  </si>
  <si>
    <t>Χ446405</t>
  </si>
  <si>
    <t>712,8</t>
  </si>
  <si>
    <t>1315,8</t>
  </si>
  <si>
    <t>ΙΤΣΙΝΕΣ</t>
  </si>
  <si>
    <t>ΓΙΩΡΓΟΣ</t>
  </si>
  <si>
    <t>ΑΠΟΣΤΟΛΟΣ</t>
  </si>
  <si>
    <t>ΑΝ222429</t>
  </si>
  <si>
    <t>755,7</t>
  </si>
  <si>
    <t>1314,7</t>
  </si>
  <si>
    <t>ΦΑΣΚΙΩΤΗΣ</t>
  </si>
  <si>
    <t>ΑΝ036651</t>
  </si>
  <si>
    <t>667,7</t>
  </si>
  <si>
    <t>1305,7</t>
  </si>
  <si>
    <t>ΜΠΕΦΑΝΗ</t>
  </si>
  <si>
    <t>Τ957118</t>
  </si>
  <si>
    <t>892,1</t>
  </si>
  <si>
    <t>1301,1</t>
  </si>
  <si>
    <t>ΛΟΥΛΟΥΔΗ</t>
  </si>
  <si>
    <t>ΑΖ018724</t>
  </si>
  <si>
    <t>ΠΑΠΑΒΑΣΙΛΕΙΟΥ</t>
  </si>
  <si>
    <t>ΧΑΡΑΛΑΜΠΟΣ</t>
  </si>
  <si>
    <t>Χ389010</t>
  </si>
  <si>
    <t>1298,8</t>
  </si>
  <si>
    <t>ΣΑΡΑΚΙΔΟΥ</t>
  </si>
  <si>
    <t>ΕΥΓΕΝΙΑ</t>
  </si>
  <si>
    <t>ΑΒ127991</t>
  </si>
  <si>
    <t>ΝΙΚΑ</t>
  </si>
  <si>
    <t>ΧΡΙΣΤΙΝΑ</t>
  </si>
  <si>
    <t>ΑΕ148826</t>
  </si>
  <si>
    <t>1296,7</t>
  </si>
  <si>
    <t>ΤΣΟΥΛΧΑ</t>
  </si>
  <si>
    <t>ΑΚ074725</t>
  </si>
  <si>
    <t>1293,8</t>
  </si>
  <si>
    <t>ΣΑΒΒΑΚΗ</t>
  </si>
  <si>
    <t>ΑΑ014626</t>
  </si>
  <si>
    <t>1289,1</t>
  </si>
  <si>
    <t>ΙΚΚΟΥ</t>
  </si>
  <si>
    <t>ΑΝΝΕΤΑ</t>
  </si>
  <si>
    <t>ΑΜ678107</t>
  </si>
  <si>
    <t>630,3</t>
  </si>
  <si>
    <t>1288,3</t>
  </si>
  <si>
    <t>ΤΣΕΡΚΕΖΗΣ</t>
  </si>
  <si>
    <t>ΑΗ674285</t>
  </si>
  <si>
    <t>650,1</t>
  </si>
  <si>
    <t>1288,1</t>
  </si>
  <si>
    <t>ΣΤΑΜΟΥΛΟΥ</t>
  </si>
  <si>
    <t>ΒΙΡΓΙΝΙΑ</t>
  </si>
  <si>
    <t>ΑΒ472225</t>
  </si>
  <si>
    <t>ΚΡΙΚΟΥ</t>
  </si>
  <si>
    <t>ΑΘΑΝΑΣΙΟΣ</t>
  </si>
  <si>
    <t>Χ720838</t>
  </si>
  <si>
    <t>1286,8</t>
  </si>
  <si>
    <t>ΜΑΝΟΥΣΑΡΙΔΟΥ</t>
  </si>
  <si>
    <t>ΣΟΥΣΑΝΑ</t>
  </si>
  <si>
    <t>ΑΗ179478</t>
  </si>
  <si>
    <t>ΚΑΤΣΑΝΕΒΑ</t>
  </si>
  <si>
    <t>ΙΩΣΗΦ</t>
  </si>
  <si>
    <t>ΑΚ529187</t>
  </si>
  <si>
    <t>661,1</t>
  </si>
  <si>
    <t>1279,1</t>
  </si>
  <si>
    <t>ΜΑΝΙΑΤΗ</t>
  </si>
  <si>
    <t>ΑΗ736096</t>
  </si>
  <si>
    <t>765,6</t>
  </si>
  <si>
    <t>1273,6</t>
  </si>
  <si>
    <t>102-105-103-106-101-104</t>
  </si>
  <si>
    <t>ΠΑΣΤΡΙΚΑΚΗΣ</t>
  </si>
  <si>
    <t>ΦΩΤΙΟΣ</t>
  </si>
  <si>
    <t>ΑΒ704864</t>
  </si>
  <si>
    <t>631,4</t>
  </si>
  <si>
    <t>1269,4</t>
  </si>
  <si>
    <t>ΣΜΥΡΗ</t>
  </si>
  <si>
    <t>ΑΖ055762</t>
  </si>
  <si>
    <t>ΛΥΤΡΑ</t>
  </si>
  <si>
    <t>ΠΑΡΑΣΚΕΥΑΣ</t>
  </si>
  <si>
    <t>Π436616</t>
  </si>
  <si>
    <t>639,1</t>
  </si>
  <si>
    <t>1257,1</t>
  </si>
  <si>
    <t>ΘΕΟΦΙΛΟΥ</t>
  </si>
  <si>
    <t>ΑΚ629526</t>
  </si>
  <si>
    <t>861,3</t>
  </si>
  <si>
    <t>1254,3</t>
  </si>
  <si>
    <t>ΚΟΥΡΗ</t>
  </si>
  <si>
    <t>ΔΙΑΜΑΝΤΩ</t>
  </si>
  <si>
    <t>ΑΗ516854</t>
  </si>
  <si>
    <t>826,1</t>
  </si>
  <si>
    <t>1253,1</t>
  </si>
  <si>
    <t>ΜΑΚΡΙΔΑΚΗΣ</t>
  </si>
  <si>
    <t>ΑΒ623934</t>
  </si>
  <si>
    <t>1248,3</t>
  </si>
  <si>
    <t>ΣΥΡΑΚΗ</t>
  </si>
  <si>
    <t xml:space="preserve">ΕΛΕΝΗ ΜΑΡΙΑ </t>
  </si>
  <si>
    <t>ΑΡΓΥΡΙΟΣ</t>
  </si>
  <si>
    <t>ΑΗ267741</t>
  </si>
  <si>
    <t>918,5</t>
  </si>
  <si>
    <t>1239,5</t>
  </si>
  <si>
    <t>ΜΠΑΛΗ</t>
  </si>
  <si>
    <t>ΑΒ783461</t>
  </si>
  <si>
    <t>1237,6</t>
  </si>
  <si>
    <t>ΣΟΙΛΕΜΕΖΗΣ</t>
  </si>
  <si>
    <t>ΑΚ423740</t>
  </si>
  <si>
    <t>617,1</t>
  </si>
  <si>
    <t>1235,1</t>
  </si>
  <si>
    <t>ΜΑΙΜΑΝΑΚΟΣ</t>
  </si>
  <si>
    <t>ΣΤΕΦΑΝΟΣ</t>
  </si>
  <si>
    <t>ΑΜ053669</t>
  </si>
  <si>
    <t>735,9</t>
  </si>
  <si>
    <t>1227,9</t>
  </si>
  <si>
    <t>ΨΥΧΑ</t>
  </si>
  <si>
    <t>ΖΩΗ</t>
  </si>
  <si>
    <t>Ν890278</t>
  </si>
  <si>
    <t>608,3</t>
  </si>
  <si>
    <t>1226,3</t>
  </si>
  <si>
    <t>ΣΤΑΜΑΤΙΟΥ</t>
  </si>
  <si>
    <t>ΕΥΣΤΡΑΤΙΟΣ</t>
  </si>
  <si>
    <t>ΑΚ759164</t>
  </si>
  <si>
    <t>849,2</t>
  </si>
  <si>
    <t>1214,2</t>
  </si>
  <si>
    <t>ΝΙΚΟΥ</t>
  </si>
  <si>
    <t>Χ581508</t>
  </si>
  <si>
    <t>761,2</t>
  </si>
  <si>
    <t>1213,2</t>
  </si>
  <si>
    <t>ΠΑΓΩΝΙΔΗΣ</t>
  </si>
  <si>
    <t>Χ956764</t>
  </si>
  <si>
    <t>897,6</t>
  </si>
  <si>
    <t>1198,6</t>
  </si>
  <si>
    <t>ΧΡΗΣΤΑΚΟΣ</t>
  </si>
  <si>
    <t>ΣΤΑΥΡΟΣ</t>
  </si>
  <si>
    <t>ΑΑ013891</t>
  </si>
  <si>
    <t>1193,4</t>
  </si>
  <si>
    <t>ΤΣΙΤΣΩΝΗ</t>
  </si>
  <si>
    <t>ΕΥΔΟΚΙΑ</t>
  </si>
  <si>
    <t>Χ907769</t>
  </si>
  <si>
    <t>831,6</t>
  </si>
  <si>
    <t>1190,6</t>
  </si>
  <si>
    <t>ΠΑΠΑΔΟΠΟΥΛΟΣ</t>
  </si>
  <si>
    <t>ΡΑΦΑΗΛ</t>
  </si>
  <si>
    <t>Χ846039</t>
  </si>
  <si>
    <t>1185,8</t>
  </si>
  <si>
    <t>ΣΩΦΡΟΝΙΔΟΥ</t>
  </si>
  <si>
    <t>ΑΙ157342</t>
  </si>
  <si>
    <t>633,6</t>
  </si>
  <si>
    <t>1174,6</t>
  </si>
  <si>
    <t>ΝΤΑΛΟΥΚΑ</t>
  </si>
  <si>
    <t>ΜΑΡΙΝΑ</t>
  </si>
  <si>
    <t>ΑΕ686042</t>
  </si>
  <si>
    <t>1169,1</t>
  </si>
  <si>
    <t>ΦΙΛΙΠΠΟΥ</t>
  </si>
  <si>
    <t>ΕΛΕΝΗ ΓΕΩΡΓΙΑ</t>
  </si>
  <si>
    <t>Χ218338</t>
  </si>
  <si>
    <t>783,2</t>
  </si>
  <si>
    <t>1163,2</t>
  </si>
  <si>
    <t>ΜΠΟΓΙΑ</t>
  </si>
  <si>
    <t>ΑΖ645730</t>
  </si>
  <si>
    <t>741,4</t>
  </si>
  <si>
    <t>1158,4</t>
  </si>
  <si>
    <t>ΜΠΑΡΛΑΟΥΡΑ</t>
  </si>
  <si>
    <t>ΜΑΡΙΑΝΝΑ</t>
  </si>
  <si>
    <t>ΣΠΗΛΙΟΣ</t>
  </si>
  <si>
    <t>Σ286949</t>
  </si>
  <si>
    <t>673,2</t>
  </si>
  <si>
    <t>1146,2</t>
  </si>
  <si>
    <t>ΚΑΡΚΑΝΑΚΗ</t>
  </si>
  <si>
    <t>ΧΡΙΣΤΟΦΟΡΟΣ</t>
  </si>
  <si>
    <t>Χ725467</t>
  </si>
  <si>
    <t>840,4</t>
  </si>
  <si>
    <t>1145,4</t>
  </si>
  <si>
    <t>ΓΙΑΝΝΟΥΛΗ</t>
  </si>
  <si>
    <t>ΠΑΝΑΓΙΩΤΑ</t>
  </si>
  <si>
    <t>ΑΕ186368</t>
  </si>
  <si>
    <t>821,7</t>
  </si>
  <si>
    <t>1141,7</t>
  </si>
  <si>
    <t>ΝΤΙΝΟΠΑΠΑ</t>
  </si>
  <si>
    <t>ΑΒ111351</t>
  </si>
  <si>
    <t>708,4</t>
  </si>
  <si>
    <t>1140,4</t>
  </si>
  <si>
    <t>ΑΡΓΥΡΟΠΟΥΛΟΥ</t>
  </si>
  <si>
    <t>ΑΖ285871</t>
  </si>
  <si>
    <t>745,8</t>
  </si>
  <si>
    <t>1138,8</t>
  </si>
  <si>
    <t>ΝΙΚΟΛΟΠΟΥΛΟΣ</t>
  </si>
  <si>
    <t>ΒΑΣΙΛΗΣ</t>
  </si>
  <si>
    <t>ΑΜ742970</t>
  </si>
  <si>
    <t>622,6</t>
  </si>
  <si>
    <t>1126,6</t>
  </si>
  <si>
    <t>ΓΕΩΡΓΟΥΛΗ</t>
  </si>
  <si>
    <t>Χ591489</t>
  </si>
  <si>
    <t>ΚΟΚΟΒΑΣ</t>
  </si>
  <si>
    <t>ΑΛΚΙΒΙΑΔΗΣ</t>
  </si>
  <si>
    <t>Χ428212</t>
  </si>
  <si>
    <t>1123,7</t>
  </si>
  <si>
    <t>ΠΑΠΑΝΙΚΟΛΑΟΥ</t>
  </si>
  <si>
    <t>ΣΑΒΒΑΣ</t>
  </si>
  <si>
    <t>Χ186215</t>
  </si>
  <si>
    <t>1123,6</t>
  </si>
  <si>
    <t>ΚΑΤΣΑΝΤΩΝΗ</t>
  </si>
  <si>
    <t>ΣΤΑΥΡΟΥΛΑ</t>
  </si>
  <si>
    <t>ΑΑ942773</t>
  </si>
  <si>
    <t>731,5</t>
  </si>
  <si>
    <t>1118,5</t>
  </si>
  <si>
    <t>ΝΥΧΤΗΣ</t>
  </si>
  <si>
    <t>ΑΑ310419</t>
  </si>
  <si>
    <t>1118,4</t>
  </si>
  <si>
    <t>ΚΡΟΜΜΥΔΑ</t>
  </si>
  <si>
    <t>ΓΕΩΡΓΙΑ</t>
  </si>
  <si>
    <t>ΑΙ557862</t>
  </si>
  <si>
    <t>1111,5</t>
  </si>
  <si>
    <t>ΣΑΝΤΗΣ</t>
  </si>
  <si>
    <t>ΝΙΚΟΛΑΟΣ ΜΑΤΘΑΙΟΣ</t>
  </si>
  <si>
    <t>ΑΕ777051</t>
  </si>
  <si>
    <t>1111,3</t>
  </si>
  <si>
    <t>Ρ634875</t>
  </si>
  <si>
    <t>1105,6</t>
  </si>
  <si>
    <t>ΘΑΝΟΥ</t>
  </si>
  <si>
    <t>ΑΜ025493</t>
  </si>
  <si>
    <t>1102,3</t>
  </si>
  <si>
    <t>ΚΑΤΣΑΟΥΝΟΥ</t>
  </si>
  <si>
    <t>ΕΥΣΤΑΘΙΑ</t>
  </si>
  <si>
    <t>ΛΑΜΠΡΑΚΗΣ</t>
  </si>
  <si>
    <t>Μ808096</t>
  </si>
  <si>
    <t>981,2</t>
  </si>
  <si>
    <t>1100,2</t>
  </si>
  <si>
    <t>ΜΑΤΖΙΑΡΗ</t>
  </si>
  <si>
    <t>ΑΖ847901</t>
  </si>
  <si>
    <t>860,2</t>
  </si>
  <si>
    <t>1085,2</t>
  </si>
  <si>
    <t>ΦΑΜΕΛΟΥ</t>
  </si>
  <si>
    <t>Χ966231</t>
  </si>
  <si>
    <t>1083,2</t>
  </si>
  <si>
    <t>ΠΑΠΑΙΩΑΝΝΟΥ</t>
  </si>
  <si>
    <t>ΑΙ252000</t>
  </si>
  <si>
    <t>1077,1</t>
  </si>
  <si>
    <t>ΣΟΦΙΑΝΟΣ</t>
  </si>
  <si>
    <t>ΑΒ028049</t>
  </si>
  <si>
    <t>ΚΑΡΙΚΑΣ</t>
  </si>
  <si>
    <t>ΑΑ239577</t>
  </si>
  <si>
    <t>844,8</t>
  </si>
  <si>
    <t>1074,8</t>
  </si>
  <si>
    <t>ΑΥΓΕΡΙΝΟΥ</t>
  </si>
  <si>
    <t>Χ153350</t>
  </si>
  <si>
    <t>ΜΑΥΡΟΜΙΧΑΛΗ</t>
  </si>
  <si>
    <t>ΜΑΡΙΑ ΣΤΕΛΛΑ</t>
  </si>
  <si>
    <t>ΑΖ569250</t>
  </si>
  <si>
    <t>ΔΑΦΝΟΜΗΛΗ</t>
  </si>
  <si>
    <t>Χ044049</t>
  </si>
  <si>
    <t>943,8</t>
  </si>
  <si>
    <t>1063,8</t>
  </si>
  <si>
    <t>ΚΟΥΦΙΟΣ</t>
  </si>
  <si>
    <t>Χ093704</t>
  </si>
  <si>
    <t>628,1</t>
  </si>
  <si>
    <t>1062,1</t>
  </si>
  <si>
    <t>ΑΔΑΜΟΥ</t>
  </si>
  <si>
    <t>ΑΝΤΙΓΟΝΗ</t>
  </si>
  <si>
    <t>ΑΖ589871</t>
  </si>
  <si>
    <t>1061,8</t>
  </si>
  <si>
    <t>ΛΕΟΥΣΗ</t>
  </si>
  <si>
    <t>ΑΗ938205</t>
  </si>
  <si>
    <t>688,6</t>
  </si>
  <si>
    <t>1060,6</t>
  </si>
  <si>
    <t>ΓΚΡΙΤΖΑΛΗ</t>
  </si>
  <si>
    <t>ΑΕ273249</t>
  </si>
  <si>
    <t>1041,7</t>
  </si>
  <si>
    <t>ΚΑΦΑΝΤΑΡΗΣ</t>
  </si>
  <si>
    <t>ΠΑΝΤΕΛΗΣ</t>
  </si>
  <si>
    <t>Χ317939</t>
  </si>
  <si>
    <t>1039,6</t>
  </si>
  <si>
    <t>ΚΑΚΟΓΙΑΝΝΗΣ</t>
  </si>
  <si>
    <t>ΒΑΣΙΛΕΟΣ</t>
  </si>
  <si>
    <t>ΛΟΥΚΑΣ</t>
  </si>
  <si>
    <t>ΑΒ495676</t>
  </si>
  <si>
    <t>794,2</t>
  </si>
  <si>
    <t>1036,2</t>
  </si>
  <si>
    <t>ΜΑΚΡΗ</t>
  </si>
  <si>
    <t>ΑΜ230804</t>
  </si>
  <si>
    <t>657,8</t>
  </si>
  <si>
    <t>1023,8</t>
  </si>
  <si>
    <t>ΚΑΡΑΓΙΑΝΝΑΚΙΔΟΥ</t>
  </si>
  <si>
    <t>ΑΒ109634</t>
  </si>
  <si>
    <t>729,3</t>
  </si>
  <si>
    <t>1020,3</t>
  </si>
  <si>
    <t>ΚΑΤΣΙΑΚΗ</t>
  </si>
  <si>
    <t>ΓΑΛΗΝΗ ΕΙΡΗΝΗ</t>
  </si>
  <si>
    <t>ΖΗΣΗΣ</t>
  </si>
  <si>
    <t>Χ909117</t>
  </si>
  <si>
    <t>851,4</t>
  </si>
  <si>
    <t>1014,4</t>
  </si>
  <si>
    <t>ΘΕΟΔΩΡΟΥ</t>
  </si>
  <si>
    <t>ΚΥΡΙΑΚΗ</t>
  </si>
  <si>
    <t>ΑΕ986936</t>
  </si>
  <si>
    <t>787,6</t>
  </si>
  <si>
    <t>1013,6</t>
  </si>
  <si>
    <t>ΚΡΑΤΗΜΕΝΟΣ</t>
  </si>
  <si>
    <t>ΑΖ606242</t>
  </si>
  <si>
    <t>1006,5</t>
  </si>
  <si>
    <t>ΜΑΝΤΖΙΟΥ</t>
  </si>
  <si>
    <t>ΑΒ103045</t>
  </si>
  <si>
    <t>699,6</t>
  </si>
  <si>
    <t>999,6</t>
  </si>
  <si>
    <t>ΕΥΦΡΑΙΜΙΔΗΣ</t>
  </si>
  <si>
    <t>ΑΖ172600</t>
  </si>
  <si>
    <t>ΛΙΑΚΟΠΟΥΛΟΥ</t>
  </si>
  <si>
    <t>ΓΕΩΡΓΙΑ ΑΙΚΑΤΕΡΙΝΗ</t>
  </si>
  <si>
    <t>ΑΒ792016</t>
  </si>
  <si>
    <t>989,5</t>
  </si>
  <si>
    <t>ΧΑΜΠΟΓΛΟΥ</t>
  </si>
  <si>
    <t>ΚΡΥΣΤΑΛΙΑ</t>
  </si>
  <si>
    <t>ΑΖ645198</t>
  </si>
  <si>
    <t>719,4</t>
  </si>
  <si>
    <t>989,4</t>
  </si>
  <si>
    <t>ΠΑΠΑΔΟΠΟΥΛΟΥ</t>
  </si>
  <si>
    <t>ΝΑΤΑΛΙΑ ΚΑΛΛΙΟΠΗ</t>
  </si>
  <si>
    <t>ΑΒ570974</t>
  </si>
  <si>
    <t>730,4</t>
  </si>
  <si>
    <t>984,4</t>
  </si>
  <si>
    <t>ΠΟΖΙΔΗ</t>
  </si>
  <si>
    <t>ΕΛΛΑΔΑ</t>
  </si>
  <si>
    <t>ΒΑΡΝΑΛΗΣ</t>
  </si>
  <si>
    <t>ΑΖ514243</t>
  </si>
  <si>
    <t>888,8</t>
  </si>
  <si>
    <t>979,8</t>
  </si>
  <si>
    <t>ΑΧΙΝΑ</t>
  </si>
  <si>
    <t>ΕΛΕΥΘΕΡΙΑ</t>
  </si>
  <si>
    <t>ΑΙ446843</t>
  </si>
  <si>
    <t>908,6</t>
  </si>
  <si>
    <t>958,6</t>
  </si>
  <si>
    <t>ΠΑΠΠΑ</t>
  </si>
  <si>
    <t>ΑΙΚΑΤΕΡΙΝΗ ΑΘΗΝΑ</t>
  </si>
  <si>
    <t>Σ039289</t>
  </si>
  <si>
    <t>841,5</t>
  </si>
  <si>
    <t>948,5</t>
  </si>
  <si>
    <t>ΠΡΩΤΟΓΕΡΑΚΗΣ</t>
  </si>
  <si>
    <t>ΑΒ252287</t>
  </si>
  <si>
    <t>942,5</t>
  </si>
  <si>
    <t>ΤΡΙΓΩΝΗΣ</t>
  </si>
  <si>
    <t>ΑΙ976637</t>
  </si>
  <si>
    <t>ΚΑΒΑΛΑΡΗΣ</t>
  </si>
  <si>
    <t>ΕΥΘΥΜΙΟΣ</t>
  </si>
  <si>
    <t>ΑΚ223221</t>
  </si>
  <si>
    <t>620,4</t>
  </si>
  <si>
    <t>930,4</t>
  </si>
  <si>
    <t>ΣΚΑΡΛΑΤΟΥ</t>
  </si>
  <si>
    <t>ΑΕ478653</t>
  </si>
  <si>
    <t>850,3</t>
  </si>
  <si>
    <t>929,3</t>
  </si>
  <si>
    <t>ΜΑΝΙΚΑΣ</t>
  </si>
  <si>
    <t>ΑΖ162999</t>
  </si>
  <si>
    <t>820,6</t>
  </si>
  <si>
    <t>925,6</t>
  </si>
  <si>
    <t>ΖΟΥΜΠΑΤΙΑΝΟΥ</t>
  </si>
  <si>
    <t>ΠΑΣΧΑΛΙΝΑ</t>
  </si>
  <si>
    <t>ΑΕ368286</t>
  </si>
  <si>
    <t>789,8</t>
  </si>
  <si>
    <t>924,8</t>
  </si>
  <si>
    <t>ΤΣΑΛΙΚΙΔΟΥ</t>
  </si>
  <si>
    <t>Χ241471</t>
  </si>
  <si>
    <t>ΧΡΙΣΤΟΦΟΡΙΔΟΥ</t>
  </si>
  <si>
    <t>Φ074163</t>
  </si>
  <si>
    <t>919,6</t>
  </si>
  <si>
    <t>ΑΛΑΜΠΑΝΟΣ</t>
  </si>
  <si>
    <t>ΑΙ512599</t>
  </si>
  <si>
    <t>696,3</t>
  </si>
  <si>
    <t>916,3</t>
  </si>
  <si>
    <t>ΨΗΡΟΓΙΑΝΝΗ</t>
  </si>
  <si>
    <t>ΑΙ615028</t>
  </si>
  <si>
    <t>913,5</t>
  </si>
  <si>
    <t>ΝΤΕΚΕΛΕ</t>
  </si>
  <si>
    <t>ΑΜ598071</t>
  </si>
  <si>
    <t>677,6</t>
  </si>
  <si>
    <t>910,6</t>
  </si>
  <si>
    <t>ΟΥΡΕΙΛΙΔΟΥ</t>
  </si>
  <si>
    <t>ΑΜ295599</t>
  </si>
  <si>
    <t>805,2</t>
  </si>
  <si>
    <t>905,2</t>
  </si>
  <si>
    <t>ΛΙΑΚΑΤΗ</t>
  </si>
  <si>
    <t>ΑΒ288092</t>
  </si>
  <si>
    <t>903,6</t>
  </si>
  <si>
    <t>ΜΠΕΝΙΣΚΟΥ</t>
  </si>
  <si>
    <t>ΑΝΝΑ</t>
  </si>
  <si>
    <t>ΑΗ830320</t>
  </si>
  <si>
    <t>799,7</t>
  </si>
  <si>
    <t>890,7</t>
  </si>
  <si>
    <t>ΣΟΥΛΙΩΤΗ</t>
  </si>
  <si>
    <t>ΜΑΓΔΑΛΗΝΗ</t>
  </si>
  <si>
    <t>ΑΗ762220</t>
  </si>
  <si>
    <t>887,6</t>
  </si>
  <si>
    <t>ΚΙΣΣΑ</t>
  </si>
  <si>
    <t>ΑΕ478828</t>
  </si>
  <si>
    <t>886,4</t>
  </si>
  <si>
    <t>ΜΠΑΛΤΑΤΖΙΔΗΣ</t>
  </si>
  <si>
    <t>ΑΒ888313</t>
  </si>
  <si>
    <t>884,4</t>
  </si>
  <si>
    <t>ΖΛΑΤΗ</t>
  </si>
  <si>
    <t>ΑΖ171918</t>
  </si>
  <si>
    <t>878,8</t>
  </si>
  <si>
    <t>ΚΟΖΙΑΣ</t>
  </si>
  <si>
    <t>ΑΒ382006</t>
  </si>
  <si>
    <t>877,7</t>
  </si>
  <si>
    <t>ΘΗΒΑΙΟΥ</t>
  </si>
  <si>
    <t>ΑΒ406773</t>
  </si>
  <si>
    <t>874,4</t>
  </si>
  <si>
    <t>ΡΙΖΟΠΟΥΛΟΣ</t>
  </si>
  <si>
    <t>ΑΜ486633</t>
  </si>
  <si>
    <t>873,6</t>
  </si>
  <si>
    <t>ΑΡΦΑΝΗΣ</t>
  </si>
  <si>
    <t xml:space="preserve">ΧΡΗΣΤΟΣ </t>
  </si>
  <si>
    <t>ΑΑ062262</t>
  </si>
  <si>
    <t>869,6</t>
  </si>
  <si>
    <t>ΑΡΧΟΝΤΟΠΟΥΛΟΣ</t>
  </si>
  <si>
    <t>ΑΗ380211</t>
  </si>
  <si>
    <t>819,5</t>
  </si>
  <si>
    <t>869,5</t>
  </si>
  <si>
    <t>ΔΕΥΤΕΡΑΙΟΥ</t>
  </si>
  <si>
    <t>Χ460487</t>
  </si>
  <si>
    <t>ΜΠΟΥΡΑΣ</t>
  </si>
  <si>
    <t>ΑΙ661074</t>
  </si>
  <si>
    <t>859,5</t>
  </si>
  <si>
    <t>ΜΑΡΑΤΟΥ</t>
  </si>
  <si>
    <t>ΑΗ703276</t>
  </si>
  <si>
    <t>723,8</t>
  </si>
  <si>
    <t>858,8</t>
  </si>
  <si>
    <t>ΤΣΑΒΟΥ</t>
  </si>
  <si>
    <t>ΑΜ688105</t>
  </si>
  <si>
    <t>644,6</t>
  </si>
  <si>
    <t>856,6</t>
  </si>
  <si>
    <t>ΚΑΦΑΤΑΡΗ</t>
  </si>
  <si>
    <t>ΘΕΚΛΑ</t>
  </si>
  <si>
    <t>695,2</t>
  </si>
  <si>
    <t>856,2</t>
  </si>
  <si>
    <t>ΤΟΜΑΡΑ</t>
  </si>
  <si>
    <t>ΑΒ195560</t>
  </si>
  <si>
    <t>685,3</t>
  </si>
  <si>
    <t>855,3</t>
  </si>
  <si>
    <t>ΠΑΝΑΓΙΩΤΙΔΗΣ</t>
  </si>
  <si>
    <t>ΚΟΣΜΑΣ</t>
  </si>
  <si>
    <t>ΑΗ825495</t>
  </si>
  <si>
    <t>810,7</t>
  </si>
  <si>
    <t>854,7</t>
  </si>
  <si>
    <t>Θεοτικός</t>
  </si>
  <si>
    <t>Δημητρης</t>
  </si>
  <si>
    <t>Χ646910</t>
  </si>
  <si>
    <t>853,5</t>
  </si>
  <si>
    <t>ΡΟΖΗΣ</t>
  </si>
  <si>
    <t>ΜΑΡΙΟΣ</t>
  </si>
  <si>
    <t>ΑΖ114778</t>
  </si>
  <si>
    <t>779,9</t>
  </si>
  <si>
    <t>849,9</t>
  </si>
  <si>
    <t>ΡΟΥΦΟΣ</t>
  </si>
  <si>
    <t>ΑΗ008927</t>
  </si>
  <si>
    <t>680,9</t>
  </si>
  <si>
    <t>840,9</t>
  </si>
  <si>
    <t>ΛΩΛΟΣ</t>
  </si>
  <si>
    <t>ΑΑ310761</t>
  </si>
  <si>
    <t>835,9</t>
  </si>
  <si>
    <t>ΣΟΦΙΚΙΤΗ</t>
  </si>
  <si>
    <t>ΑΗ562523</t>
  </si>
  <si>
    <t>826,8</t>
  </si>
  <si>
    <t>ΚΩΝΣΤΑΝΤΙΝΙΔΗ</t>
  </si>
  <si>
    <t>ΠΑΥΛΟΣ</t>
  </si>
  <si>
    <t>ΑΗ526018</t>
  </si>
  <si>
    <t>653,4</t>
  </si>
  <si>
    <t>823,4</t>
  </si>
  <si>
    <t>ΔΑΤΣΗ</t>
  </si>
  <si>
    <t>ΑΓΓΕΛΟΣ</t>
  </si>
  <si>
    <t>ΑΕ685007</t>
  </si>
  <si>
    <t>763,4</t>
  </si>
  <si>
    <t>813,4</t>
  </si>
  <si>
    <t>ΠΑΡΑΘΥΡΑΣ</t>
  </si>
  <si>
    <t>ΑΙΣΩΠΟΥ</t>
  </si>
  <si>
    <t>Χ311952</t>
  </si>
  <si>
    <t>722,7</t>
  </si>
  <si>
    <t>792,7</t>
  </si>
  <si>
    <t>ΤΖΙΜΟΠΟΥΛΟΥ</t>
  </si>
  <si>
    <t>ΕΥΡΥΔΙΚΗ</t>
  </si>
  <si>
    <t>ΑΕ801416</t>
  </si>
  <si>
    <t>792,5</t>
  </si>
  <si>
    <t>ΤΣΑΚΑΛΗ</t>
  </si>
  <si>
    <t>ΑΕ783725</t>
  </si>
  <si>
    <t>740,3</t>
  </si>
  <si>
    <t>790,3</t>
  </si>
  <si>
    <t>ΜΠΑΣΔΑΝΗ</t>
  </si>
  <si>
    <t>ΑΣΗΜΕΝΙΑ</t>
  </si>
  <si>
    <t>ΑΝ416021</t>
  </si>
  <si>
    <t>785,9</t>
  </si>
  <si>
    <t>ΣΚΕΠΕΤΖΗΣ</t>
  </si>
  <si>
    <t>ΑΒ971699</t>
  </si>
  <si>
    <t>ΚΑΤΣΑΡΟΥ</t>
  </si>
  <si>
    <t>ΑΗ867846</t>
  </si>
  <si>
    <t>706,2</t>
  </si>
  <si>
    <t>776,2</t>
  </si>
  <si>
    <t>ΤΟΥΜΠΑΡΗΣ</t>
  </si>
  <si>
    <t>ΑΗ400915</t>
  </si>
  <si>
    <t>689,7</t>
  </si>
  <si>
    <t>759,7</t>
  </si>
  <si>
    <t>ΘΕΟΦΑΝΗΣ</t>
  </si>
  <si>
    <t>Χ908159</t>
  </si>
  <si>
    <t>758,6</t>
  </si>
  <si>
    <t>ΠΑΠΑΓΕΩΡΓΙΟΥ</t>
  </si>
  <si>
    <t>ΕΥΘΑΛΙΑ</t>
  </si>
  <si>
    <t>ΑΑ444365</t>
  </si>
  <si>
    <t>727,1</t>
  </si>
  <si>
    <t>757,1</t>
  </si>
  <si>
    <t>ΔΙΑΜΑΝΤΟΠΟΥΛΟΣ</t>
  </si>
  <si>
    <t>ΑΛΕΞΙΟΣ</t>
  </si>
  <si>
    <t>ΑΕ050258</t>
  </si>
  <si>
    <t>751,2</t>
  </si>
  <si>
    <t>ΤΖΙΒΑ</t>
  </si>
  <si>
    <t>ΓΡΗΓΟΡΙΑ</t>
  </si>
  <si>
    <t>ΑΕ719803</t>
  </si>
  <si>
    <t>683,1</t>
  </si>
  <si>
    <t>743,1</t>
  </si>
  <si>
    <t>ΑΓΡΙΟΥ ΑΝΤΩΝΙΟΥ</t>
  </si>
  <si>
    <t>ΑΖ226704</t>
  </si>
  <si>
    <t>739,7</t>
  </si>
  <si>
    <t>ΑΝΑΣΤΑΣΟΠΟΥΛΟΥ</t>
  </si>
  <si>
    <t>ΑΚ573101</t>
  </si>
  <si>
    <t>738,8</t>
  </si>
  <si>
    <t>ΜΠΑΚΟΥ</t>
  </si>
  <si>
    <t>ΑΜΑΛΙΑ</t>
  </si>
  <si>
    <t>Χ978056</t>
  </si>
  <si>
    <t>736,6</t>
  </si>
  <si>
    <t>ΟΡΦΑΝΟΣ</t>
  </si>
  <si>
    <t>ΑΖ045165</t>
  </si>
  <si>
    <t>736,2</t>
  </si>
  <si>
    <t>ΔΗΜΗΤΡΗΣ</t>
  </si>
  <si>
    <t>ΑΖ905356</t>
  </si>
  <si>
    <t>664,4</t>
  </si>
  <si>
    <t>734,4</t>
  </si>
  <si>
    <t>ΑΡΣΕΝΙΟΥ</t>
  </si>
  <si>
    <t>ΑΒ920320</t>
  </si>
  <si>
    <t>ΠΑΥΣΑΝΙΔΟΥ</t>
  </si>
  <si>
    <t>ΙΩΣΗΦΙΝΑ</t>
  </si>
  <si>
    <t>ΑΖ464837</t>
  </si>
  <si>
    <t>719,7</t>
  </si>
  <si>
    <t>ΜΠΟΥΚΟΣ</t>
  </si>
  <si>
    <t>ΧΑΡΙΣΙΟΣ</t>
  </si>
  <si>
    <t>ΑΚ423148</t>
  </si>
  <si>
    <t>ΜΠΑΣΙΑΣ</t>
  </si>
  <si>
    <t>ΖΑΧΑΡΙΑΣ</t>
  </si>
  <si>
    <t>Χ545017</t>
  </si>
  <si>
    <t>645,7</t>
  </si>
  <si>
    <t>675,7</t>
  </si>
  <si>
    <t>ΠΑΝΟΥ</t>
  </si>
  <si>
    <t>Μ797387</t>
  </si>
  <si>
    <t>634,7</t>
  </si>
  <si>
    <t>664,7</t>
  </si>
  <si>
    <t>ΒΡΟΝΤΟΥ</t>
  </si>
  <si>
    <t>ΑΙΚΑΤΕΡΙΝΗ ΕΛΕΥΘΕΡΙΑ</t>
  </si>
  <si>
    <t>ΑΒ245524</t>
  </si>
  <si>
    <t>588,5</t>
  </si>
  <si>
    <t>658,5</t>
  </si>
  <si>
    <t>ΜΑΛΙΣΣΟΒΑ</t>
  </si>
  <si>
    <t>Π989959</t>
  </si>
  <si>
    <t>607,2</t>
  </si>
  <si>
    <t>657,2</t>
  </si>
  <si>
    <t>ΒΑΡΔΑΚΟΣ</t>
  </si>
  <si>
    <t>ΙΩΑΝΝΗΣ-ΜΑΡΙΟΣ</t>
  </si>
  <si>
    <t>ΑΚ084400</t>
  </si>
  <si>
    <t>ΜΑΝΤΕΛΟΣ</t>
  </si>
  <si>
    <t>ΠΑΝΑΓΙΩΤΗΣ-ΕΥΣΤΑΘΙΟΣ</t>
  </si>
  <si>
    <t>Φ119180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</si>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</sst>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7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5694</v>
      </c>
      <c r="C8" t="s">
        <v>13</v>
      </c>
      <c r="D8" t="s">
        <v>14</v>
      </c>
      <c r="E8" t="s">
        <v>15</v>
      </c>
      <c r="F8" t="s">
        <v>16</v>
      </c>
      <c r="G8" t="str">
        <f>"201506001096"</f>
        <v>201506001096</v>
      </c>
      <c r="H8" t="s">
        <v>17</v>
      </c>
      <c r="I8">
        <v>0</v>
      </c>
      <c r="J8">
        <v>0</v>
      </c>
      <c r="K8">
        <v>0</v>
      </c>
      <c r="L8">
        <v>200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 t="s">
        <v>18</v>
      </c>
    </row>
    <row r="9" spans="1:27" x14ac:dyDescent="0.25">
      <c r="H9" t="s">
        <v>19</v>
      </c>
    </row>
    <row r="10" spans="1:27" x14ac:dyDescent="0.25">
      <c r="A10">
        <v>2</v>
      </c>
      <c r="B10">
        <v>5011</v>
      </c>
      <c r="C10" t="s">
        <v>20</v>
      </c>
      <c r="D10" t="s">
        <v>21</v>
      </c>
      <c r="E10" t="s">
        <v>15</v>
      </c>
      <c r="F10" t="s">
        <v>22</v>
      </c>
      <c r="G10" t="str">
        <f>"201406002283"</f>
        <v>201406002283</v>
      </c>
      <c r="H10">
        <v>836</v>
      </c>
      <c r="I10">
        <v>0</v>
      </c>
      <c r="J10">
        <v>0</v>
      </c>
      <c r="K10">
        <v>0</v>
      </c>
      <c r="L10">
        <v>200</v>
      </c>
      <c r="M10">
        <v>30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>
        <v>1724</v>
      </c>
    </row>
    <row r="11" spans="1:27" x14ac:dyDescent="0.25">
      <c r="H11" t="s">
        <v>23</v>
      </c>
    </row>
    <row r="12" spans="1:27" x14ac:dyDescent="0.25">
      <c r="A12">
        <v>3</v>
      </c>
      <c r="B12">
        <v>5138</v>
      </c>
      <c r="C12" t="s">
        <v>24</v>
      </c>
      <c r="D12" t="s">
        <v>25</v>
      </c>
      <c r="E12" t="s">
        <v>26</v>
      </c>
      <c r="F12" t="s">
        <v>27</v>
      </c>
      <c r="G12" t="str">
        <f>"201406010987"</f>
        <v>201406010987</v>
      </c>
      <c r="H12">
        <v>803</v>
      </c>
      <c r="I12">
        <v>0</v>
      </c>
      <c r="J12">
        <v>0</v>
      </c>
      <c r="K12">
        <v>0</v>
      </c>
      <c r="L12">
        <v>260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1721</v>
      </c>
    </row>
    <row r="13" spans="1:27" x14ac:dyDescent="0.25">
      <c r="H13" t="s">
        <v>23</v>
      </c>
    </row>
    <row r="14" spans="1:27" x14ac:dyDescent="0.25">
      <c r="A14">
        <v>4</v>
      </c>
      <c r="B14">
        <v>3290</v>
      </c>
      <c r="C14" t="s">
        <v>28</v>
      </c>
      <c r="D14" t="s">
        <v>29</v>
      </c>
      <c r="E14" t="s">
        <v>30</v>
      </c>
      <c r="F14" t="s">
        <v>31</v>
      </c>
      <c r="G14" t="str">
        <f>"200811000393"</f>
        <v>200811000393</v>
      </c>
      <c r="H14" t="s">
        <v>32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 t="s">
        <v>33</v>
      </c>
    </row>
    <row r="15" spans="1:27" x14ac:dyDescent="0.25">
      <c r="H15" t="s">
        <v>34</v>
      </c>
    </row>
    <row r="16" spans="1:27" x14ac:dyDescent="0.25">
      <c r="A16">
        <v>5</v>
      </c>
      <c r="B16">
        <v>755</v>
      </c>
      <c r="C16" t="s">
        <v>35</v>
      </c>
      <c r="D16" t="s">
        <v>36</v>
      </c>
      <c r="E16" t="s">
        <v>37</v>
      </c>
      <c r="F16" t="s">
        <v>38</v>
      </c>
      <c r="G16" t="str">
        <f>"201304002740"</f>
        <v>201304002740</v>
      </c>
      <c r="H16">
        <v>803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30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1</v>
      </c>
      <c r="AA16">
        <v>1691</v>
      </c>
    </row>
    <row r="17" spans="1:27" x14ac:dyDescent="0.25">
      <c r="H17" t="s">
        <v>39</v>
      </c>
    </row>
    <row r="18" spans="1:27" x14ac:dyDescent="0.25">
      <c r="A18">
        <v>6</v>
      </c>
      <c r="B18">
        <v>5559</v>
      </c>
      <c r="C18" t="s">
        <v>40</v>
      </c>
      <c r="D18" t="s">
        <v>41</v>
      </c>
      <c r="E18" t="s">
        <v>25</v>
      </c>
      <c r="F18" t="s">
        <v>42</v>
      </c>
      <c r="G18" t="str">
        <f>"200906000432"</f>
        <v>200906000432</v>
      </c>
      <c r="H18" t="s">
        <v>43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30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 t="s">
        <v>44</v>
      </c>
    </row>
    <row r="19" spans="1:27" x14ac:dyDescent="0.25">
      <c r="H19" t="s">
        <v>23</v>
      </c>
    </row>
    <row r="20" spans="1:27" x14ac:dyDescent="0.25">
      <c r="A20">
        <v>7</v>
      </c>
      <c r="B20">
        <v>822</v>
      </c>
      <c r="C20" t="s">
        <v>45</v>
      </c>
      <c r="D20" t="s">
        <v>46</v>
      </c>
      <c r="E20" t="s">
        <v>47</v>
      </c>
      <c r="F20" t="s">
        <v>48</v>
      </c>
      <c r="G20" t="str">
        <f>"201410010591"</f>
        <v>201410010591</v>
      </c>
      <c r="H20" t="s">
        <v>49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 t="s">
        <v>50</v>
      </c>
    </row>
    <row r="21" spans="1:27" x14ac:dyDescent="0.25">
      <c r="H21" t="s">
        <v>51</v>
      </c>
    </row>
    <row r="22" spans="1:27" x14ac:dyDescent="0.25">
      <c r="A22">
        <v>8</v>
      </c>
      <c r="B22">
        <v>5285</v>
      </c>
      <c r="C22" t="s">
        <v>52</v>
      </c>
      <c r="D22" t="s">
        <v>53</v>
      </c>
      <c r="E22" t="s">
        <v>54</v>
      </c>
      <c r="F22" t="s">
        <v>55</v>
      </c>
      <c r="G22" t="str">
        <f>"201304003463"</f>
        <v>201304003463</v>
      </c>
      <c r="H22" t="s">
        <v>56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30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 t="s">
        <v>57</v>
      </c>
    </row>
    <row r="23" spans="1:27" x14ac:dyDescent="0.25">
      <c r="H23" t="s">
        <v>58</v>
      </c>
    </row>
    <row r="24" spans="1:27" x14ac:dyDescent="0.25">
      <c r="A24">
        <v>9</v>
      </c>
      <c r="B24">
        <v>3494</v>
      </c>
      <c r="C24" t="s">
        <v>59</v>
      </c>
      <c r="D24" t="s">
        <v>60</v>
      </c>
      <c r="E24" t="s">
        <v>47</v>
      </c>
      <c r="F24" t="s">
        <v>61</v>
      </c>
      <c r="G24" t="str">
        <f>"201406014028"</f>
        <v>201406014028</v>
      </c>
      <c r="H24">
        <v>880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30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69</v>
      </c>
      <c r="W24">
        <v>483</v>
      </c>
      <c r="X24">
        <v>0</v>
      </c>
      <c r="Z24">
        <v>0</v>
      </c>
      <c r="AA24">
        <v>1663</v>
      </c>
    </row>
    <row r="25" spans="1:27" x14ac:dyDescent="0.25">
      <c r="H25">
        <v>104</v>
      </c>
    </row>
    <row r="26" spans="1:27" x14ac:dyDescent="0.25">
      <c r="A26">
        <v>10</v>
      </c>
      <c r="B26">
        <v>3315</v>
      </c>
      <c r="C26" t="s">
        <v>62</v>
      </c>
      <c r="D26" t="s">
        <v>63</v>
      </c>
      <c r="E26" t="s">
        <v>26</v>
      </c>
      <c r="F26" t="s">
        <v>64</v>
      </c>
      <c r="G26" t="str">
        <f>"00130557"</f>
        <v>00130557</v>
      </c>
      <c r="H26" t="s">
        <v>65</v>
      </c>
      <c r="I26">
        <v>0</v>
      </c>
      <c r="J26">
        <v>0</v>
      </c>
      <c r="K26">
        <v>0</v>
      </c>
      <c r="L26">
        <v>200</v>
      </c>
      <c r="M26">
        <v>0</v>
      </c>
      <c r="N26">
        <v>30</v>
      </c>
      <c r="O26">
        <v>30</v>
      </c>
      <c r="P26">
        <v>0</v>
      </c>
      <c r="Q26">
        <v>30</v>
      </c>
      <c r="R26">
        <v>0</v>
      </c>
      <c r="S26">
        <v>0</v>
      </c>
      <c r="T26">
        <v>0</v>
      </c>
      <c r="U26">
        <v>0</v>
      </c>
      <c r="V26">
        <v>81</v>
      </c>
      <c r="W26">
        <v>567</v>
      </c>
      <c r="X26">
        <v>0</v>
      </c>
      <c r="Z26">
        <v>0</v>
      </c>
      <c r="AA26" t="s">
        <v>66</v>
      </c>
    </row>
    <row r="27" spans="1:27" x14ac:dyDescent="0.25">
      <c r="H27" t="s">
        <v>58</v>
      </c>
    </row>
    <row r="28" spans="1:27" x14ac:dyDescent="0.25">
      <c r="A28">
        <v>11</v>
      </c>
      <c r="B28">
        <v>350</v>
      </c>
      <c r="C28" t="s">
        <v>67</v>
      </c>
      <c r="D28" t="s">
        <v>41</v>
      </c>
      <c r="E28" t="s">
        <v>15</v>
      </c>
      <c r="F28" t="s">
        <v>68</v>
      </c>
      <c r="G28" t="str">
        <f>"201406007462"</f>
        <v>201406007462</v>
      </c>
      <c r="H28" t="s">
        <v>43</v>
      </c>
      <c r="I28">
        <v>0</v>
      </c>
      <c r="J28">
        <v>0</v>
      </c>
      <c r="K28">
        <v>0</v>
      </c>
      <c r="L28">
        <v>200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 t="s">
        <v>69</v>
      </c>
    </row>
    <row r="29" spans="1:27" x14ac:dyDescent="0.25">
      <c r="H29" t="s">
        <v>19</v>
      </c>
    </row>
    <row r="30" spans="1:27" x14ac:dyDescent="0.25">
      <c r="A30">
        <v>12</v>
      </c>
      <c r="B30">
        <v>4298</v>
      </c>
      <c r="C30" t="s">
        <v>70</v>
      </c>
      <c r="D30" t="s">
        <v>71</v>
      </c>
      <c r="E30" t="s">
        <v>54</v>
      </c>
      <c r="F30" t="s">
        <v>72</v>
      </c>
      <c r="G30" t="str">
        <f>"00196233"</f>
        <v>00196233</v>
      </c>
      <c r="H30" t="s">
        <v>73</v>
      </c>
      <c r="I30">
        <v>0</v>
      </c>
      <c r="J30">
        <v>0</v>
      </c>
      <c r="K30">
        <v>0</v>
      </c>
      <c r="L30">
        <v>200</v>
      </c>
      <c r="M30">
        <v>0</v>
      </c>
      <c r="N30">
        <v>70</v>
      </c>
      <c r="O30">
        <v>30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 t="s">
        <v>74</v>
      </c>
    </row>
    <row r="31" spans="1:27" x14ac:dyDescent="0.25">
      <c r="H31" t="s">
        <v>34</v>
      </c>
    </row>
    <row r="32" spans="1:27" x14ac:dyDescent="0.25">
      <c r="A32">
        <v>13</v>
      </c>
      <c r="B32">
        <v>5027</v>
      </c>
      <c r="C32" t="s">
        <v>75</v>
      </c>
      <c r="D32" t="s">
        <v>76</v>
      </c>
      <c r="E32" t="s">
        <v>77</v>
      </c>
      <c r="F32" t="s">
        <v>78</v>
      </c>
      <c r="G32" t="str">
        <f>"201401000152"</f>
        <v>201401000152</v>
      </c>
      <c r="H32" t="s">
        <v>79</v>
      </c>
      <c r="I32">
        <v>0</v>
      </c>
      <c r="J32">
        <v>0</v>
      </c>
      <c r="K32">
        <v>0</v>
      </c>
      <c r="L32">
        <v>260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 t="s">
        <v>80</v>
      </c>
    </row>
    <row r="33" spans="1:27" x14ac:dyDescent="0.25">
      <c r="H33" t="s">
        <v>81</v>
      </c>
    </row>
    <row r="34" spans="1:27" x14ac:dyDescent="0.25">
      <c r="A34">
        <v>14</v>
      </c>
      <c r="B34">
        <v>1397</v>
      </c>
      <c r="C34" t="s">
        <v>82</v>
      </c>
      <c r="D34" t="s">
        <v>83</v>
      </c>
      <c r="E34" t="s">
        <v>77</v>
      </c>
      <c r="F34" t="s">
        <v>84</v>
      </c>
      <c r="G34" t="str">
        <f>"201504004897"</f>
        <v>201504004897</v>
      </c>
      <c r="H34" t="s">
        <v>85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 t="s">
        <v>86</v>
      </c>
    </row>
    <row r="35" spans="1:27" x14ac:dyDescent="0.25">
      <c r="H35" t="s">
        <v>87</v>
      </c>
    </row>
    <row r="36" spans="1:27" x14ac:dyDescent="0.25">
      <c r="A36">
        <v>15</v>
      </c>
      <c r="B36">
        <v>4323</v>
      </c>
      <c r="C36" t="s">
        <v>88</v>
      </c>
      <c r="D36" t="s">
        <v>89</v>
      </c>
      <c r="E36" t="s">
        <v>25</v>
      </c>
      <c r="F36" t="s">
        <v>90</v>
      </c>
      <c r="G36" t="str">
        <f>"200712001207"</f>
        <v>200712001207</v>
      </c>
      <c r="H36" t="s">
        <v>91</v>
      </c>
      <c r="I36">
        <v>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 t="s">
        <v>92</v>
      </c>
    </row>
    <row r="37" spans="1:27" x14ac:dyDescent="0.25">
      <c r="H37" t="s">
        <v>58</v>
      </c>
    </row>
    <row r="38" spans="1:27" x14ac:dyDescent="0.25">
      <c r="A38">
        <v>16</v>
      </c>
      <c r="B38">
        <v>781</v>
      </c>
      <c r="C38" t="s">
        <v>93</v>
      </c>
      <c r="D38" t="s">
        <v>94</v>
      </c>
      <c r="E38" t="s">
        <v>77</v>
      </c>
      <c r="F38" t="s">
        <v>95</v>
      </c>
      <c r="G38" t="str">
        <f>"201304002790"</f>
        <v>201304002790</v>
      </c>
      <c r="H38" t="s">
        <v>96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 t="s">
        <v>97</v>
      </c>
    </row>
    <row r="39" spans="1:27" x14ac:dyDescent="0.25">
      <c r="H39">
        <v>104</v>
      </c>
    </row>
    <row r="40" spans="1:27" x14ac:dyDescent="0.25">
      <c r="A40">
        <v>17</v>
      </c>
      <c r="B40">
        <v>2991</v>
      </c>
      <c r="C40" t="s">
        <v>98</v>
      </c>
      <c r="D40" t="s">
        <v>99</v>
      </c>
      <c r="E40" t="s">
        <v>15</v>
      </c>
      <c r="F40" t="s">
        <v>100</v>
      </c>
      <c r="G40" t="str">
        <f>"201304001809"</f>
        <v>201304001809</v>
      </c>
      <c r="H40" t="s">
        <v>101</v>
      </c>
      <c r="I40">
        <v>0</v>
      </c>
      <c r="J40">
        <v>0</v>
      </c>
      <c r="K40">
        <v>0</v>
      </c>
      <c r="L40">
        <v>200</v>
      </c>
      <c r="M40">
        <v>0</v>
      </c>
      <c r="N40">
        <v>70</v>
      </c>
      <c r="O40">
        <v>30</v>
      </c>
      <c r="P40">
        <v>0</v>
      </c>
      <c r="Q40">
        <v>30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 t="s">
        <v>102</v>
      </c>
    </row>
    <row r="41" spans="1:27" x14ac:dyDescent="0.25">
      <c r="H41" t="s">
        <v>87</v>
      </c>
    </row>
    <row r="42" spans="1:27" x14ac:dyDescent="0.25">
      <c r="A42">
        <v>18</v>
      </c>
      <c r="B42">
        <v>1163</v>
      </c>
      <c r="C42" t="s">
        <v>103</v>
      </c>
      <c r="D42" t="s">
        <v>104</v>
      </c>
      <c r="E42" t="s">
        <v>37</v>
      </c>
      <c r="F42" t="s">
        <v>105</v>
      </c>
      <c r="G42" t="str">
        <f>"201304004620"</f>
        <v>201304004620</v>
      </c>
      <c r="H42" t="s">
        <v>106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 t="s">
        <v>107</v>
      </c>
    </row>
    <row r="43" spans="1:27" x14ac:dyDescent="0.25">
      <c r="H43" t="s">
        <v>58</v>
      </c>
    </row>
    <row r="44" spans="1:27" x14ac:dyDescent="0.25">
      <c r="A44">
        <v>19</v>
      </c>
      <c r="B44">
        <v>3557</v>
      </c>
      <c r="C44" t="s">
        <v>108</v>
      </c>
      <c r="D44" t="s">
        <v>109</v>
      </c>
      <c r="E44" t="s">
        <v>15</v>
      </c>
      <c r="F44" t="s">
        <v>110</v>
      </c>
      <c r="G44" t="str">
        <f>"00112193"</f>
        <v>00112193</v>
      </c>
      <c r="H44" t="s">
        <v>111</v>
      </c>
      <c r="I44">
        <v>0</v>
      </c>
      <c r="J44">
        <v>0</v>
      </c>
      <c r="K44">
        <v>0</v>
      </c>
      <c r="L44">
        <v>200</v>
      </c>
      <c r="M44">
        <v>0</v>
      </c>
      <c r="N44">
        <v>70</v>
      </c>
      <c r="O44">
        <v>70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2</v>
      </c>
      <c r="AA44" t="s">
        <v>112</v>
      </c>
    </row>
    <row r="45" spans="1:27" x14ac:dyDescent="0.25">
      <c r="H45" t="s">
        <v>81</v>
      </c>
    </row>
    <row r="46" spans="1:27" x14ac:dyDescent="0.25">
      <c r="A46">
        <v>20</v>
      </c>
      <c r="B46">
        <v>4529</v>
      </c>
      <c r="C46" t="s">
        <v>113</v>
      </c>
      <c r="D46" t="s">
        <v>114</v>
      </c>
      <c r="E46" t="s">
        <v>94</v>
      </c>
      <c r="F46" t="s">
        <v>115</v>
      </c>
      <c r="G46" t="str">
        <f>"201511011132"</f>
        <v>201511011132</v>
      </c>
      <c r="H46" t="s">
        <v>116</v>
      </c>
      <c r="I46">
        <v>0</v>
      </c>
      <c r="J46">
        <v>0</v>
      </c>
      <c r="K46">
        <v>0</v>
      </c>
      <c r="L46">
        <v>260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2</v>
      </c>
      <c r="AA46" t="s">
        <v>117</v>
      </c>
    </row>
    <row r="47" spans="1:27" x14ac:dyDescent="0.25">
      <c r="H47" t="s">
        <v>58</v>
      </c>
    </row>
    <row r="48" spans="1:27" x14ac:dyDescent="0.25">
      <c r="A48">
        <v>21</v>
      </c>
      <c r="B48">
        <v>987</v>
      </c>
      <c r="C48" t="s">
        <v>118</v>
      </c>
      <c r="D48" t="s">
        <v>15</v>
      </c>
      <c r="E48" t="s">
        <v>119</v>
      </c>
      <c r="F48" t="s">
        <v>120</v>
      </c>
      <c r="G48" t="str">
        <f>"00109381"</f>
        <v>00109381</v>
      </c>
      <c r="H48" t="s">
        <v>121</v>
      </c>
      <c r="I48">
        <v>0</v>
      </c>
      <c r="J48">
        <v>0</v>
      </c>
      <c r="K48">
        <v>0</v>
      </c>
      <c r="L48">
        <v>260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 t="s">
        <v>122</v>
      </c>
    </row>
    <row r="49" spans="1:27" x14ac:dyDescent="0.25">
      <c r="H49" t="s">
        <v>39</v>
      </c>
    </row>
    <row r="50" spans="1:27" x14ac:dyDescent="0.25">
      <c r="A50">
        <v>22</v>
      </c>
      <c r="B50">
        <v>5499</v>
      </c>
      <c r="C50" t="s">
        <v>123</v>
      </c>
      <c r="D50" t="s">
        <v>124</v>
      </c>
      <c r="E50" t="s">
        <v>25</v>
      </c>
      <c r="F50" t="s">
        <v>125</v>
      </c>
      <c r="G50" t="str">
        <f>"201304005544"</f>
        <v>201304005544</v>
      </c>
      <c r="H50" t="s">
        <v>126</v>
      </c>
      <c r="I50">
        <v>0</v>
      </c>
      <c r="J50">
        <v>0</v>
      </c>
      <c r="K50">
        <v>0</v>
      </c>
      <c r="L50">
        <v>200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 t="s">
        <v>127</v>
      </c>
    </row>
    <row r="51" spans="1:27" x14ac:dyDescent="0.25">
      <c r="H51" t="s">
        <v>23</v>
      </c>
    </row>
    <row r="52" spans="1:27" x14ac:dyDescent="0.25">
      <c r="A52">
        <v>23</v>
      </c>
      <c r="B52">
        <v>4181</v>
      </c>
      <c r="C52" t="s">
        <v>128</v>
      </c>
      <c r="D52" t="s">
        <v>41</v>
      </c>
      <c r="E52" t="s">
        <v>129</v>
      </c>
      <c r="F52" t="s">
        <v>130</v>
      </c>
      <c r="G52" t="str">
        <f>"201304002937"</f>
        <v>201304002937</v>
      </c>
      <c r="H52" t="s">
        <v>131</v>
      </c>
      <c r="I52">
        <v>0</v>
      </c>
      <c r="J52">
        <v>0</v>
      </c>
      <c r="K52">
        <v>0</v>
      </c>
      <c r="L52">
        <v>200</v>
      </c>
      <c r="M52">
        <v>0</v>
      </c>
      <c r="N52">
        <v>70</v>
      </c>
      <c r="O52">
        <v>0</v>
      </c>
      <c r="P52">
        <v>30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 t="s">
        <v>132</v>
      </c>
    </row>
    <row r="53" spans="1:27" x14ac:dyDescent="0.25">
      <c r="H53" t="s">
        <v>23</v>
      </c>
    </row>
    <row r="54" spans="1:27" x14ac:dyDescent="0.25">
      <c r="A54">
        <v>24</v>
      </c>
      <c r="B54">
        <v>6100</v>
      </c>
      <c r="C54" t="s">
        <v>133</v>
      </c>
      <c r="D54" t="s">
        <v>134</v>
      </c>
      <c r="E54" t="s">
        <v>135</v>
      </c>
      <c r="F54" t="s">
        <v>136</v>
      </c>
      <c r="G54" t="str">
        <f>"201304006024"</f>
        <v>201304006024</v>
      </c>
      <c r="H54" t="s">
        <v>137</v>
      </c>
      <c r="I54">
        <v>0</v>
      </c>
      <c r="J54">
        <v>0</v>
      </c>
      <c r="K54">
        <v>0</v>
      </c>
      <c r="L54">
        <v>260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 t="s">
        <v>138</v>
      </c>
    </row>
    <row r="55" spans="1:27" x14ac:dyDescent="0.25">
      <c r="H55" t="s">
        <v>87</v>
      </c>
    </row>
    <row r="56" spans="1:27" x14ac:dyDescent="0.25">
      <c r="A56">
        <v>25</v>
      </c>
      <c r="B56">
        <v>4155</v>
      </c>
      <c r="C56" t="s">
        <v>139</v>
      </c>
      <c r="D56" t="s">
        <v>89</v>
      </c>
      <c r="E56" t="s">
        <v>25</v>
      </c>
      <c r="F56" t="s">
        <v>140</v>
      </c>
      <c r="G56" t="str">
        <f>"201406011016"</f>
        <v>201406011016</v>
      </c>
      <c r="H56" t="s">
        <v>141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30</v>
      </c>
      <c r="Q56">
        <v>0</v>
      </c>
      <c r="R56">
        <v>30</v>
      </c>
      <c r="S56">
        <v>0</v>
      </c>
      <c r="T56">
        <v>0</v>
      </c>
      <c r="U56">
        <v>0</v>
      </c>
      <c r="V56">
        <v>61</v>
      </c>
      <c r="W56">
        <v>427</v>
      </c>
      <c r="X56">
        <v>0</v>
      </c>
      <c r="Z56">
        <v>0</v>
      </c>
      <c r="AA56" t="s">
        <v>142</v>
      </c>
    </row>
    <row r="57" spans="1:27" x14ac:dyDescent="0.25">
      <c r="H57">
        <v>104</v>
      </c>
    </row>
    <row r="58" spans="1:27" x14ac:dyDescent="0.25">
      <c r="A58">
        <v>26</v>
      </c>
      <c r="B58">
        <v>4520</v>
      </c>
      <c r="C58" t="s">
        <v>143</v>
      </c>
      <c r="D58" t="s">
        <v>77</v>
      </c>
      <c r="E58" t="s">
        <v>119</v>
      </c>
      <c r="F58" t="s">
        <v>144</v>
      </c>
      <c r="G58" t="str">
        <f>"201304000216"</f>
        <v>201304000216</v>
      </c>
      <c r="H58" t="s">
        <v>145</v>
      </c>
      <c r="I58">
        <v>0</v>
      </c>
      <c r="J58">
        <v>0</v>
      </c>
      <c r="K58">
        <v>0</v>
      </c>
      <c r="L58">
        <v>200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 t="s">
        <v>146</v>
      </c>
    </row>
    <row r="59" spans="1:27" x14ac:dyDescent="0.25">
      <c r="H59" t="s">
        <v>23</v>
      </c>
    </row>
    <row r="60" spans="1:27" x14ac:dyDescent="0.25">
      <c r="A60">
        <v>27</v>
      </c>
      <c r="B60">
        <v>4827</v>
      </c>
      <c r="C60" t="s">
        <v>147</v>
      </c>
      <c r="D60" t="s">
        <v>119</v>
      </c>
      <c r="E60" t="s">
        <v>15</v>
      </c>
      <c r="F60" t="s">
        <v>148</v>
      </c>
      <c r="G60" t="str">
        <f>"201506000794"</f>
        <v>201506000794</v>
      </c>
      <c r="H60" t="s">
        <v>149</v>
      </c>
      <c r="I60">
        <v>0</v>
      </c>
      <c r="J60">
        <v>0</v>
      </c>
      <c r="K60">
        <v>0</v>
      </c>
      <c r="L60">
        <v>200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3</v>
      </c>
      <c r="AA60" t="s">
        <v>150</v>
      </c>
    </row>
    <row r="61" spans="1:27" x14ac:dyDescent="0.25">
      <c r="H61" t="s">
        <v>34</v>
      </c>
    </row>
    <row r="62" spans="1:27" x14ac:dyDescent="0.25">
      <c r="A62">
        <v>28</v>
      </c>
      <c r="B62">
        <v>4807</v>
      </c>
      <c r="C62" t="s">
        <v>151</v>
      </c>
      <c r="D62" t="s">
        <v>30</v>
      </c>
      <c r="E62" t="s">
        <v>152</v>
      </c>
      <c r="F62" t="s">
        <v>153</v>
      </c>
      <c r="G62" t="str">
        <f>"201405001892"</f>
        <v>201405001892</v>
      </c>
      <c r="H62" t="s">
        <v>154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 t="s">
        <v>155</v>
      </c>
    </row>
    <row r="63" spans="1:27" x14ac:dyDescent="0.25">
      <c r="H63" t="s">
        <v>39</v>
      </c>
    </row>
    <row r="64" spans="1:27" x14ac:dyDescent="0.25">
      <c r="A64">
        <v>29</v>
      </c>
      <c r="B64">
        <v>5603</v>
      </c>
      <c r="C64" t="s">
        <v>156</v>
      </c>
      <c r="D64" t="s">
        <v>15</v>
      </c>
      <c r="E64" t="s">
        <v>157</v>
      </c>
      <c r="F64" t="s">
        <v>158</v>
      </c>
      <c r="G64" t="str">
        <f>"201304000330"</f>
        <v>201304000330</v>
      </c>
      <c r="H64">
        <v>715</v>
      </c>
      <c r="I64">
        <v>0</v>
      </c>
      <c r="J64">
        <v>0</v>
      </c>
      <c r="K64">
        <v>0</v>
      </c>
      <c r="L64">
        <v>200</v>
      </c>
      <c r="M64">
        <v>0</v>
      </c>
      <c r="N64">
        <v>50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1553</v>
      </c>
    </row>
    <row r="65" spans="1:27" x14ac:dyDescent="0.25">
      <c r="H65" t="s">
        <v>58</v>
      </c>
    </row>
    <row r="66" spans="1:27" x14ac:dyDescent="0.25">
      <c r="A66">
        <v>30</v>
      </c>
      <c r="B66">
        <v>3793</v>
      </c>
      <c r="C66" t="s">
        <v>159</v>
      </c>
      <c r="D66" t="s">
        <v>46</v>
      </c>
      <c r="E66" t="s">
        <v>119</v>
      </c>
      <c r="F66" t="s">
        <v>160</v>
      </c>
      <c r="G66" t="str">
        <f>"00197087"</f>
        <v>00197087</v>
      </c>
      <c r="H66" t="s">
        <v>131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 t="s">
        <v>161</v>
      </c>
    </row>
    <row r="67" spans="1:27" x14ac:dyDescent="0.25">
      <c r="H67" t="s">
        <v>81</v>
      </c>
    </row>
    <row r="68" spans="1:27" x14ac:dyDescent="0.25">
      <c r="A68">
        <v>31</v>
      </c>
      <c r="B68">
        <v>2704</v>
      </c>
      <c r="C68" t="s">
        <v>162</v>
      </c>
      <c r="D68" t="s">
        <v>77</v>
      </c>
      <c r="E68" t="s">
        <v>30</v>
      </c>
      <c r="F68" t="s">
        <v>163</v>
      </c>
      <c r="G68" t="str">
        <f>"201409004957"</f>
        <v>201409004957</v>
      </c>
      <c r="H68" t="s">
        <v>164</v>
      </c>
      <c r="I68">
        <v>0</v>
      </c>
      <c r="J68">
        <v>0</v>
      </c>
      <c r="K68">
        <v>0</v>
      </c>
      <c r="L68">
        <v>200</v>
      </c>
      <c r="M68">
        <v>0</v>
      </c>
      <c r="N68">
        <v>50</v>
      </c>
      <c r="O68">
        <v>30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 t="s">
        <v>165</v>
      </c>
    </row>
    <row r="69" spans="1:27" x14ac:dyDescent="0.25">
      <c r="H69" t="s">
        <v>81</v>
      </c>
    </row>
    <row r="70" spans="1:27" x14ac:dyDescent="0.25">
      <c r="A70">
        <v>32</v>
      </c>
      <c r="B70">
        <v>4565</v>
      </c>
      <c r="C70" t="s">
        <v>166</v>
      </c>
      <c r="D70" t="s">
        <v>167</v>
      </c>
      <c r="E70" t="s">
        <v>76</v>
      </c>
      <c r="F70" t="s">
        <v>168</v>
      </c>
      <c r="G70" t="str">
        <f>"201406007923"</f>
        <v>201406007923</v>
      </c>
      <c r="H70" t="s">
        <v>126</v>
      </c>
      <c r="I70">
        <v>0</v>
      </c>
      <c r="J70">
        <v>0</v>
      </c>
      <c r="K70">
        <v>0</v>
      </c>
      <c r="L70">
        <v>0</v>
      </c>
      <c r="M70">
        <v>0</v>
      </c>
      <c r="N70">
        <v>70</v>
      </c>
      <c r="O70">
        <v>30</v>
      </c>
      <c r="P70">
        <v>30</v>
      </c>
      <c r="Q70">
        <v>0</v>
      </c>
      <c r="R70">
        <v>30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 t="s">
        <v>169</v>
      </c>
    </row>
    <row r="71" spans="1:27" x14ac:dyDescent="0.25">
      <c r="H71" t="s">
        <v>39</v>
      </c>
    </row>
    <row r="72" spans="1:27" x14ac:dyDescent="0.25">
      <c r="A72">
        <v>33</v>
      </c>
      <c r="B72">
        <v>571</v>
      </c>
      <c r="C72" t="s">
        <v>170</v>
      </c>
      <c r="D72" t="s">
        <v>171</v>
      </c>
      <c r="E72" t="s">
        <v>77</v>
      </c>
      <c r="F72" t="s">
        <v>172</v>
      </c>
      <c r="G72" t="str">
        <f>"201406003306"</f>
        <v>201406003306</v>
      </c>
      <c r="H72" t="s">
        <v>173</v>
      </c>
      <c r="I72">
        <v>0</v>
      </c>
      <c r="J72">
        <v>0</v>
      </c>
      <c r="K72">
        <v>0</v>
      </c>
      <c r="L72">
        <v>200</v>
      </c>
      <c r="M72">
        <v>0</v>
      </c>
      <c r="N72">
        <v>50</v>
      </c>
      <c r="O72">
        <v>30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74</v>
      </c>
      <c r="W72">
        <v>518</v>
      </c>
      <c r="X72">
        <v>0</v>
      </c>
      <c r="Z72">
        <v>0</v>
      </c>
      <c r="AA72" t="s">
        <v>174</v>
      </c>
    </row>
    <row r="73" spans="1:27" x14ac:dyDescent="0.25">
      <c r="H73" t="s">
        <v>19</v>
      </c>
    </row>
    <row r="74" spans="1:27" x14ac:dyDescent="0.25">
      <c r="A74">
        <v>34</v>
      </c>
      <c r="B74">
        <v>5698</v>
      </c>
      <c r="C74" t="s">
        <v>175</v>
      </c>
      <c r="D74" t="s">
        <v>176</v>
      </c>
      <c r="E74" t="s">
        <v>77</v>
      </c>
      <c r="F74" t="s">
        <v>177</v>
      </c>
      <c r="G74" t="str">
        <f>"201405000871"</f>
        <v>201405000871</v>
      </c>
      <c r="H74" t="s">
        <v>178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 t="s">
        <v>179</v>
      </c>
    </row>
    <row r="75" spans="1:27" x14ac:dyDescent="0.25">
      <c r="H75" t="s">
        <v>87</v>
      </c>
    </row>
    <row r="76" spans="1:27" x14ac:dyDescent="0.25">
      <c r="A76">
        <v>35</v>
      </c>
      <c r="B76">
        <v>1175</v>
      </c>
      <c r="C76" t="s">
        <v>180</v>
      </c>
      <c r="D76" t="s">
        <v>181</v>
      </c>
      <c r="E76" t="s">
        <v>182</v>
      </c>
      <c r="F76" t="s">
        <v>183</v>
      </c>
      <c r="G76" t="str">
        <f>"201506002904"</f>
        <v>201506002904</v>
      </c>
      <c r="H76" t="s">
        <v>184</v>
      </c>
      <c r="I76">
        <v>150</v>
      </c>
      <c r="J76">
        <v>0</v>
      </c>
      <c r="K76">
        <v>0</v>
      </c>
      <c r="L76">
        <v>0</v>
      </c>
      <c r="M76">
        <v>0</v>
      </c>
      <c r="N76">
        <v>70</v>
      </c>
      <c r="O76">
        <v>30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68</v>
      </c>
      <c r="W76">
        <v>476</v>
      </c>
      <c r="X76">
        <v>0</v>
      </c>
      <c r="Z76">
        <v>2</v>
      </c>
      <c r="AA76" t="s">
        <v>185</v>
      </c>
    </row>
    <row r="77" spans="1:27" x14ac:dyDescent="0.25">
      <c r="H77" t="s">
        <v>19</v>
      </c>
    </row>
    <row r="78" spans="1:27" x14ac:dyDescent="0.25">
      <c r="A78">
        <v>36</v>
      </c>
      <c r="B78">
        <v>593</v>
      </c>
      <c r="C78" t="s">
        <v>186</v>
      </c>
      <c r="D78" t="s">
        <v>30</v>
      </c>
      <c r="E78" t="s">
        <v>25</v>
      </c>
      <c r="F78" t="s">
        <v>187</v>
      </c>
      <c r="G78" t="str">
        <f>"00209587"</f>
        <v>00209587</v>
      </c>
      <c r="H78" t="s">
        <v>188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78</v>
      </c>
      <c r="W78">
        <v>546</v>
      </c>
      <c r="X78">
        <v>0</v>
      </c>
      <c r="Z78">
        <v>0</v>
      </c>
      <c r="AA78" t="s">
        <v>189</v>
      </c>
    </row>
    <row r="79" spans="1:27" x14ac:dyDescent="0.25">
      <c r="H79">
        <v>104</v>
      </c>
    </row>
    <row r="80" spans="1:27" x14ac:dyDescent="0.25">
      <c r="A80">
        <v>37</v>
      </c>
      <c r="B80">
        <v>1159</v>
      </c>
      <c r="C80" t="s">
        <v>190</v>
      </c>
      <c r="D80" t="s">
        <v>191</v>
      </c>
      <c r="E80" t="s">
        <v>192</v>
      </c>
      <c r="F80" t="s">
        <v>193</v>
      </c>
      <c r="G80" t="str">
        <f>"200811000684"</f>
        <v>200811000684</v>
      </c>
      <c r="H80" t="s">
        <v>85</v>
      </c>
      <c r="I80">
        <v>0</v>
      </c>
      <c r="J80">
        <v>0</v>
      </c>
      <c r="K80">
        <v>0</v>
      </c>
      <c r="L80">
        <v>0</v>
      </c>
      <c r="M80">
        <v>0</v>
      </c>
      <c r="N80">
        <v>70</v>
      </c>
      <c r="O80">
        <v>0</v>
      </c>
      <c r="P80">
        <v>0</v>
      </c>
      <c r="Q80">
        <v>0</v>
      </c>
      <c r="R80">
        <v>70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 t="s">
        <v>194</v>
      </c>
    </row>
    <row r="81" spans="1:27" x14ac:dyDescent="0.25">
      <c r="H81" t="s">
        <v>19</v>
      </c>
    </row>
    <row r="82" spans="1:27" x14ac:dyDescent="0.25">
      <c r="A82">
        <v>38</v>
      </c>
      <c r="B82">
        <v>3389</v>
      </c>
      <c r="C82" t="s">
        <v>195</v>
      </c>
      <c r="D82" t="s">
        <v>41</v>
      </c>
      <c r="E82" t="s">
        <v>76</v>
      </c>
      <c r="F82" t="s">
        <v>196</v>
      </c>
      <c r="G82" t="str">
        <f>"201406008369"</f>
        <v>201406008369</v>
      </c>
      <c r="H82" t="s">
        <v>79</v>
      </c>
      <c r="I82">
        <v>0</v>
      </c>
      <c r="J82">
        <v>0</v>
      </c>
      <c r="K82">
        <v>0</v>
      </c>
      <c r="L82">
        <v>0</v>
      </c>
      <c r="M82">
        <v>0</v>
      </c>
      <c r="N82">
        <v>70</v>
      </c>
      <c r="O82">
        <v>70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 t="s">
        <v>197</v>
      </c>
    </row>
    <row r="83" spans="1:27" x14ac:dyDescent="0.25">
      <c r="H83" t="s">
        <v>87</v>
      </c>
    </row>
    <row r="84" spans="1:27" x14ac:dyDescent="0.25">
      <c r="A84">
        <v>39</v>
      </c>
      <c r="B84">
        <v>5689</v>
      </c>
      <c r="C84" t="s">
        <v>198</v>
      </c>
      <c r="D84" t="s">
        <v>30</v>
      </c>
      <c r="E84" t="s">
        <v>25</v>
      </c>
      <c r="F84" t="s">
        <v>199</v>
      </c>
      <c r="G84" t="str">
        <f>"201409001881"</f>
        <v>201409001881</v>
      </c>
      <c r="H84" t="s">
        <v>200</v>
      </c>
      <c r="I84">
        <v>0</v>
      </c>
      <c r="J84">
        <v>0</v>
      </c>
      <c r="K84">
        <v>0</v>
      </c>
      <c r="L84">
        <v>200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 t="s">
        <v>201</v>
      </c>
    </row>
    <row r="85" spans="1:27" x14ac:dyDescent="0.25">
      <c r="H85" t="s">
        <v>34</v>
      </c>
    </row>
    <row r="86" spans="1:27" x14ac:dyDescent="0.25">
      <c r="A86">
        <v>40</v>
      </c>
      <c r="B86">
        <v>5207</v>
      </c>
      <c r="C86" t="s">
        <v>202</v>
      </c>
      <c r="D86" t="s">
        <v>203</v>
      </c>
      <c r="E86" t="s">
        <v>26</v>
      </c>
      <c r="F86" t="s">
        <v>204</v>
      </c>
      <c r="G86" t="str">
        <f>"201304006026"</f>
        <v>201304006026</v>
      </c>
      <c r="H86" t="s">
        <v>205</v>
      </c>
      <c r="I86">
        <v>0</v>
      </c>
      <c r="J86">
        <v>0</v>
      </c>
      <c r="K86">
        <v>0</v>
      </c>
      <c r="L86">
        <v>200</v>
      </c>
      <c r="M86">
        <v>0</v>
      </c>
      <c r="N86">
        <v>50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 t="s">
        <v>206</v>
      </c>
    </row>
    <row r="87" spans="1:27" x14ac:dyDescent="0.25">
      <c r="H87" t="s">
        <v>51</v>
      </c>
    </row>
    <row r="88" spans="1:27" x14ac:dyDescent="0.25">
      <c r="A88">
        <v>41</v>
      </c>
      <c r="B88">
        <v>5556</v>
      </c>
      <c r="C88" t="s">
        <v>207</v>
      </c>
      <c r="D88" t="s">
        <v>208</v>
      </c>
      <c r="E88" t="s">
        <v>77</v>
      </c>
      <c r="F88" t="s">
        <v>209</v>
      </c>
      <c r="G88" t="str">
        <f>"201504000805"</f>
        <v>201504000805</v>
      </c>
      <c r="H88" t="s">
        <v>210</v>
      </c>
      <c r="I88">
        <v>0</v>
      </c>
      <c r="J88">
        <v>0</v>
      </c>
      <c r="K88">
        <v>0</v>
      </c>
      <c r="L88">
        <v>0</v>
      </c>
      <c r="M88">
        <v>0</v>
      </c>
      <c r="N88">
        <v>70</v>
      </c>
      <c r="O88">
        <v>0</v>
      </c>
      <c r="P88">
        <v>50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 t="s">
        <v>211</v>
      </c>
    </row>
    <row r="89" spans="1:27" x14ac:dyDescent="0.25">
      <c r="H89" t="s">
        <v>81</v>
      </c>
    </row>
    <row r="90" spans="1:27" x14ac:dyDescent="0.25">
      <c r="A90">
        <v>42</v>
      </c>
      <c r="B90">
        <v>2869</v>
      </c>
      <c r="C90" t="s">
        <v>212</v>
      </c>
      <c r="D90" t="s">
        <v>213</v>
      </c>
      <c r="E90" t="s">
        <v>15</v>
      </c>
      <c r="F90" t="s">
        <v>214</v>
      </c>
      <c r="G90" t="str">
        <f>"200802005065"</f>
        <v>200802005065</v>
      </c>
      <c r="H90" t="s">
        <v>215</v>
      </c>
      <c r="I90">
        <v>0</v>
      </c>
      <c r="J90">
        <v>0</v>
      </c>
      <c r="K90">
        <v>0</v>
      </c>
      <c r="L90">
        <v>0</v>
      </c>
      <c r="M90">
        <v>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 t="s">
        <v>216</v>
      </c>
    </row>
    <row r="91" spans="1:27" x14ac:dyDescent="0.25">
      <c r="H91" t="s">
        <v>19</v>
      </c>
    </row>
    <row r="92" spans="1:27" x14ac:dyDescent="0.25">
      <c r="A92">
        <v>43</v>
      </c>
      <c r="B92">
        <v>935</v>
      </c>
      <c r="C92" t="s">
        <v>217</v>
      </c>
      <c r="D92" t="s">
        <v>76</v>
      </c>
      <c r="E92" t="s">
        <v>30</v>
      </c>
      <c r="F92" t="s">
        <v>218</v>
      </c>
      <c r="G92" t="str">
        <f>"201409002041"</f>
        <v>201409002041</v>
      </c>
      <c r="H92" t="s">
        <v>219</v>
      </c>
      <c r="I92">
        <v>0</v>
      </c>
      <c r="J92">
        <v>0</v>
      </c>
      <c r="K92">
        <v>0</v>
      </c>
      <c r="L92">
        <v>0</v>
      </c>
      <c r="M92">
        <v>0</v>
      </c>
      <c r="N92">
        <v>70</v>
      </c>
      <c r="O92">
        <v>0</v>
      </c>
      <c r="P92">
        <v>0</v>
      </c>
      <c r="Q92">
        <v>0</v>
      </c>
      <c r="R92">
        <v>50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 t="s">
        <v>220</v>
      </c>
    </row>
    <row r="93" spans="1:27" x14ac:dyDescent="0.25">
      <c r="H93" t="s">
        <v>39</v>
      </c>
    </row>
    <row r="94" spans="1:27" x14ac:dyDescent="0.25">
      <c r="A94">
        <v>44</v>
      </c>
      <c r="B94">
        <v>6425</v>
      </c>
      <c r="C94" t="s">
        <v>221</v>
      </c>
      <c r="D94" t="s">
        <v>26</v>
      </c>
      <c r="E94" t="s">
        <v>222</v>
      </c>
      <c r="F94" t="s">
        <v>223</v>
      </c>
      <c r="G94" t="str">
        <f>"201410003353"</f>
        <v>201410003353</v>
      </c>
      <c r="H94" t="s">
        <v>210</v>
      </c>
      <c r="I94">
        <v>0</v>
      </c>
      <c r="J94">
        <v>0</v>
      </c>
      <c r="K94">
        <v>0</v>
      </c>
      <c r="L94">
        <v>0</v>
      </c>
      <c r="M94">
        <v>0</v>
      </c>
      <c r="N94">
        <v>70</v>
      </c>
      <c r="O94">
        <v>30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 t="s">
        <v>224</v>
      </c>
    </row>
    <row r="95" spans="1:27" x14ac:dyDescent="0.25">
      <c r="H95" t="s">
        <v>58</v>
      </c>
    </row>
    <row r="96" spans="1:27" x14ac:dyDescent="0.25">
      <c r="A96">
        <v>45</v>
      </c>
      <c r="B96">
        <v>5258</v>
      </c>
      <c r="C96" t="s">
        <v>225</v>
      </c>
      <c r="D96" t="s">
        <v>41</v>
      </c>
      <c r="E96" t="s">
        <v>192</v>
      </c>
      <c r="F96" t="s">
        <v>226</v>
      </c>
      <c r="G96" t="str">
        <f>"00118113"</f>
        <v>00118113</v>
      </c>
      <c r="H96" t="s">
        <v>227</v>
      </c>
      <c r="I96">
        <v>0</v>
      </c>
      <c r="J96">
        <v>0</v>
      </c>
      <c r="K96">
        <v>0</v>
      </c>
      <c r="L96">
        <v>0</v>
      </c>
      <c r="M96">
        <v>100</v>
      </c>
      <c r="N96">
        <v>70</v>
      </c>
      <c r="O96">
        <v>30</v>
      </c>
      <c r="P96">
        <v>0</v>
      </c>
      <c r="Q96">
        <v>0</v>
      </c>
      <c r="R96">
        <v>0</v>
      </c>
      <c r="S96">
        <v>0</v>
      </c>
      <c r="T96">
        <v>0</v>
      </c>
      <c r="U96">
        <v>70</v>
      </c>
      <c r="V96">
        <v>53</v>
      </c>
      <c r="W96">
        <v>371</v>
      </c>
      <c r="X96">
        <v>0</v>
      </c>
      <c r="Z96">
        <v>0</v>
      </c>
      <c r="AA96" t="s">
        <v>228</v>
      </c>
    </row>
    <row r="97" spans="1:27" x14ac:dyDescent="0.25">
      <c r="H97" t="s">
        <v>229</v>
      </c>
    </row>
    <row r="98" spans="1:27" x14ac:dyDescent="0.25">
      <c r="A98">
        <v>46</v>
      </c>
      <c r="B98">
        <v>4301</v>
      </c>
      <c r="C98" t="s">
        <v>230</v>
      </c>
      <c r="D98" t="s">
        <v>231</v>
      </c>
      <c r="E98" t="s">
        <v>30</v>
      </c>
      <c r="F98" t="s">
        <v>232</v>
      </c>
      <c r="G98" t="str">
        <f>"201304004535"</f>
        <v>201304004535</v>
      </c>
      <c r="H98" t="s">
        <v>233</v>
      </c>
      <c r="I98">
        <v>0</v>
      </c>
      <c r="J98">
        <v>0</v>
      </c>
      <c r="K98">
        <v>0</v>
      </c>
      <c r="L98">
        <v>200</v>
      </c>
      <c r="M98">
        <v>0</v>
      </c>
      <c r="N98">
        <v>70</v>
      </c>
      <c r="O98">
        <v>0</v>
      </c>
      <c r="P98">
        <v>30</v>
      </c>
      <c r="Q98">
        <v>0</v>
      </c>
      <c r="R98">
        <v>0</v>
      </c>
      <c r="S98">
        <v>0</v>
      </c>
      <c r="T98">
        <v>0</v>
      </c>
      <c r="U98">
        <v>0</v>
      </c>
      <c r="V98">
        <v>49</v>
      </c>
      <c r="W98">
        <v>343</v>
      </c>
      <c r="X98">
        <v>0</v>
      </c>
      <c r="Z98">
        <v>0</v>
      </c>
      <c r="AA98" t="s">
        <v>234</v>
      </c>
    </row>
    <row r="99" spans="1:27" x14ac:dyDescent="0.25">
      <c r="H99" t="s">
        <v>87</v>
      </c>
    </row>
    <row r="100" spans="1:27" x14ac:dyDescent="0.25">
      <c r="A100">
        <v>47</v>
      </c>
      <c r="B100">
        <v>5607</v>
      </c>
      <c r="C100" t="s">
        <v>235</v>
      </c>
      <c r="D100" t="s">
        <v>176</v>
      </c>
      <c r="E100" t="s">
        <v>25</v>
      </c>
      <c r="F100" t="s">
        <v>236</v>
      </c>
      <c r="G100" t="str">
        <f>"200712000502"</f>
        <v>200712000502</v>
      </c>
      <c r="H100" t="s">
        <v>237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70</v>
      </c>
      <c r="O100">
        <v>50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 t="s">
        <v>238</v>
      </c>
    </row>
    <row r="101" spans="1:27" x14ac:dyDescent="0.25">
      <c r="H101" t="s">
        <v>23</v>
      </c>
    </row>
    <row r="102" spans="1:27" x14ac:dyDescent="0.25">
      <c r="A102">
        <v>48</v>
      </c>
      <c r="B102">
        <v>3690</v>
      </c>
      <c r="C102" t="s">
        <v>239</v>
      </c>
      <c r="D102" t="s">
        <v>240</v>
      </c>
      <c r="E102" t="s">
        <v>241</v>
      </c>
      <c r="F102">
        <v>1039975</v>
      </c>
      <c r="G102" t="str">
        <f>"00012444"</f>
        <v>00012444</v>
      </c>
      <c r="H102">
        <v>792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3</v>
      </c>
      <c r="AA102">
        <v>1450</v>
      </c>
    </row>
    <row r="103" spans="1:27" x14ac:dyDescent="0.25">
      <c r="H103">
        <v>104</v>
      </c>
    </row>
    <row r="104" spans="1:27" x14ac:dyDescent="0.25">
      <c r="A104">
        <v>49</v>
      </c>
      <c r="B104">
        <v>2133</v>
      </c>
      <c r="C104" t="s">
        <v>242</v>
      </c>
      <c r="D104" t="s">
        <v>243</v>
      </c>
      <c r="E104" t="s">
        <v>94</v>
      </c>
      <c r="F104" t="s">
        <v>244</v>
      </c>
      <c r="G104" t="str">
        <f>"201504004757"</f>
        <v>201504004757</v>
      </c>
      <c r="H104" t="s">
        <v>79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70</v>
      </c>
      <c r="O104">
        <v>50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81</v>
      </c>
      <c r="W104">
        <v>567</v>
      </c>
      <c r="X104">
        <v>0</v>
      </c>
      <c r="Z104">
        <v>0</v>
      </c>
      <c r="AA104" t="s">
        <v>245</v>
      </c>
    </row>
    <row r="105" spans="1:27" x14ac:dyDescent="0.25">
      <c r="H105" t="s">
        <v>58</v>
      </c>
    </row>
    <row r="106" spans="1:27" x14ac:dyDescent="0.25">
      <c r="A106">
        <v>50</v>
      </c>
      <c r="B106">
        <v>2406</v>
      </c>
      <c r="C106" t="s">
        <v>246</v>
      </c>
      <c r="D106" t="s">
        <v>247</v>
      </c>
      <c r="E106" t="s">
        <v>119</v>
      </c>
      <c r="F106" t="s">
        <v>248</v>
      </c>
      <c r="G106" t="str">
        <f>"00011367"</f>
        <v>00011367</v>
      </c>
      <c r="H106" t="s">
        <v>249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70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 t="s">
        <v>250</v>
      </c>
    </row>
    <row r="107" spans="1:27" x14ac:dyDescent="0.25">
      <c r="H107">
        <v>104</v>
      </c>
    </row>
    <row r="108" spans="1:27" x14ac:dyDescent="0.25">
      <c r="A108">
        <v>51</v>
      </c>
      <c r="B108">
        <v>3386</v>
      </c>
      <c r="C108" t="s">
        <v>251</v>
      </c>
      <c r="D108" t="s">
        <v>252</v>
      </c>
      <c r="E108" t="s">
        <v>76</v>
      </c>
      <c r="F108" t="s">
        <v>253</v>
      </c>
      <c r="G108" t="str">
        <f>"200801011236"</f>
        <v>200801011236</v>
      </c>
      <c r="H108" t="s">
        <v>254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30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50</v>
      </c>
      <c r="W108">
        <v>350</v>
      </c>
      <c r="X108">
        <v>0</v>
      </c>
      <c r="Z108">
        <v>0</v>
      </c>
      <c r="AA108" t="s">
        <v>255</v>
      </c>
    </row>
    <row r="109" spans="1:27" x14ac:dyDescent="0.25">
      <c r="H109" t="s">
        <v>23</v>
      </c>
    </row>
    <row r="110" spans="1:27" x14ac:dyDescent="0.25">
      <c r="A110">
        <v>52</v>
      </c>
      <c r="B110">
        <v>2362</v>
      </c>
      <c r="C110" t="s">
        <v>256</v>
      </c>
      <c r="D110" t="s">
        <v>257</v>
      </c>
      <c r="E110" t="s">
        <v>171</v>
      </c>
      <c r="F110" t="s">
        <v>258</v>
      </c>
      <c r="G110" t="str">
        <f>"201304000168"</f>
        <v>201304000168</v>
      </c>
      <c r="H110" t="s">
        <v>259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50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34</v>
      </c>
      <c r="W110">
        <v>238</v>
      </c>
      <c r="X110">
        <v>0</v>
      </c>
      <c r="Z110">
        <v>0</v>
      </c>
      <c r="AA110" t="s">
        <v>260</v>
      </c>
    </row>
    <row r="111" spans="1:27" x14ac:dyDescent="0.25">
      <c r="H111" t="s">
        <v>81</v>
      </c>
    </row>
    <row r="112" spans="1:27" x14ac:dyDescent="0.25">
      <c r="A112">
        <v>53</v>
      </c>
      <c r="B112">
        <v>5196</v>
      </c>
      <c r="C112" t="s">
        <v>261</v>
      </c>
      <c r="D112" t="s">
        <v>262</v>
      </c>
      <c r="E112" t="s">
        <v>30</v>
      </c>
      <c r="F112" t="s">
        <v>263</v>
      </c>
      <c r="G112" t="str">
        <f>"201406001647"</f>
        <v>201406001647</v>
      </c>
      <c r="H112" t="s">
        <v>264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 t="s">
        <v>265</v>
      </c>
    </row>
    <row r="113" spans="1:27" x14ac:dyDescent="0.25">
      <c r="H113">
        <v>104</v>
      </c>
    </row>
    <row r="114" spans="1:27" x14ac:dyDescent="0.25">
      <c r="A114">
        <v>54</v>
      </c>
      <c r="B114">
        <v>359</v>
      </c>
      <c r="C114" t="s">
        <v>266</v>
      </c>
      <c r="D114" t="s">
        <v>30</v>
      </c>
      <c r="E114" t="s">
        <v>267</v>
      </c>
      <c r="F114" t="s">
        <v>268</v>
      </c>
      <c r="G114" t="str">
        <f>"00013631"</f>
        <v>00013631</v>
      </c>
      <c r="H114">
        <v>803</v>
      </c>
      <c r="I114">
        <v>150</v>
      </c>
      <c r="J114">
        <v>0</v>
      </c>
      <c r="K114">
        <v>0</v>
      </c>
      <c r="L114">
        <v>200</v>
      </c>
      <c r="M114">
        <v>0</v>
      </c>
      <c r="N114">
        <v>50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30</v>
      </c>
      <c r="W114">
        <v>210</v>
      </c>
      <c r="X114">
        <v>0</v>
      </c>
      <c r="Z114">
        <v>0</v>
      </c>
      <c r="AA114">
        <v>1413</v>
      </c>
    </row>
    <row r="115" spans="1:27" x14ac:dyDescent="0.25">
      <c r="H115" t="s">
        <v>269</v>
      </c>
    </row>
    <row r="116" spans="1:27" x14ac:dyDescent="0.25">
      <c r="A116">
        <v>55</v>
      </c>
      <c r="B116">
        <v>955</v>
      </c>
      <c r="C116" t="s">
        <v>270</v>
      </c>
      <c r="D116" t="s">
        <v>247</v>
      </c>
      <c r="E116" t="s">
        <v>171</v>
      </c>
      <c r="F116" t="s">
        <v>271</v>
      </c>
      <c r="G116" t="str">
        <f>"201406018570"</f>
        <v>201406018570</v>
      </c>
      <c r="H116" t="s">
        <v>219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 t="s">
        <v>272</v>
      </c>
    </row>
    <row r="117" spans="1:27" x14ac:dyDescent="0.25">
      <c r="H117" t="s">
        <v>58</v>
      </c>
    </row>
    <row r="118" spans="1:27" x14ac:dyDescent="0.25">
      <c r="A118">
        <v>56</v>
      </c>
      <c r="B118">
        <v>3188</v>
      </c>
      <c r="C118" t="s">
        <v>273</v>
      </c>
      <c r="D118" t="s">
        <v>274</v>
      </c>
      <c r="E118" t="s">
        <v>77</v>
      </c>
      <c r="F118" t="s">
        <v>275</v>
      </c>
      <c r="G118" t="str">
        <f>"200802000035"</f>
        <v>200802000035</v>
      </c>
      <c r="H118" t="s">
        <v>276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81</v>
      </c>
      <c r="W118">
        <v>567</v>
      </c>
      <c r="X118">
        <v>0</v>
      </c>
      <c r="Z118">
        <v>1</v>
      </c>
      <c r="AA118" t="s">
        <v>277</v>
      </c>
    </row>
    <row r="119" spans="1:27" x14ac:dyDescent="0.25">
      <c r="H119" t="s">
        <v>58</v>
      </c>
    </row>
    <row r="120" spans="1:27" x14ac:dyDescent="0.25">
      <c r="A120">
        <v>57</v>
      </c>
      <c r="B120">
        <v>4543</v>
      </c>
      <c r="C120" t="s">
        <v>278</v>
      </c>
      <c r="D120" t="s">
        <v>26</v>
      </c>
      <c r="E120" t="s">
        <v>25</v>
      </c>
      <c r="F120" t="s">
        <v>279</v>
      </c>
      <c r="G120" t="str">
        <f>"201506001538"</f>
        <v>201506001538</v>
      </c>
      <c r="H120" t="s">
        <v>280</v>
      </c>
      <c r="I120">
        <v>150</v>
      </c>
      <c r="J120">
        <v>0</v>
      </c>
      <c r="K120">
        <v>0</v>
      </c>
      <c r="L120">
        <v>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 t="s">
        <v>281</v>
      </c>
    </row>
    <row r="121" spans="1:27" x14ac:dyDescent="0.25">
      <c r="H121" t="s">
        <v>39</v>
      </c>
    </row>
    <row r="122" spans="1:27" x14ac:dyDescent="0.25">
      <c r="A122">
        <v>58</v>
      </c>
      <c r="B122">
        <v>4867</v>
      </c>
      <c r="C122" t="s">
        <v>282</v>
      </c>
      <c r="D122" t="s">
        <v>25</v>
      </c>
      <c r="E122" t="s">
        <v>192</v>
      </c>
      <c r="F122" t="s">
        <v>283</v>
      </c>
      <c r="G122" t="str">
        <f>"00188611"</f>
        <v>00188611</v>
      </c>
      <c r="H122">
        <v>924</v>
      </c>
      <c r="I122">
        <v>150</v>
      </c>
      <c r="J122">
        <v>0</v>
      </c>
      <c r="K122">
        <v>0</v>
      </c>
      <c r="L122">
        <v>200</v>
      </c>
      <c r="M122">
        <v>0</v>
      </c>
      <c r="N122">
        <v>50</v>
      </c>
      <c r="O122">
        <v>0</v>
      </c>
      <c r="P122">
        <v>30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</v>
      </c>
      <c r="W122">
        <v>56</v>
      </c>
      <c r="X122">
        <v>0</v>
      </c>
      <c r="Z122">
        <v>0</v>
      </c>
      <c r="AA122">
        <v>1410</v>
      </c>
    </row>
    <row r="123" spans="1:27" x14ac:dyDescent="0.25">
      <c r="H123" t="s">
        <v>58</v>
      </c>
    </row>
    <row r="124" spans="1:27" x14ac:dyDescent="0.25">
      <c r="A124">
        <v>59</v>
      </c>
      <c r="B124">
        <v>1044</v>
      </c>
      <c r="C124" t="s">
        <v>284</v>
      </c>
      <c r="D124" t="s">
        <v>285</v>
      </c>
      <c r="E124" t="s">
        <v>37</v>
      </c>
      <c r="F124" t="s">
        <v>286</v>
      </c>
      <c r="G124" t="str">
        <f>"200806000439"</f>
        <v>200806000439</v>
      </c>
      <c r="H124" t="s">
        <v>287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70</v>
      </c>
      <c r="O124">
        <v>70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 t="s">
        <v>288</v>
      </c>
    </row>
    <row r="125" spans="1:27" x14ac:dyDescent="0.25">
      <c r="H125">
        <v>106</v>
      </c>
    </row>
    <row r="126" spans="1:27" x14ac:dyDescent="0.25">
      <c r="A126">
        <v>60</v>
      </c>
      <c r="B126">
        <v>5233</v>
      </c>
      <c r="C126" t="s">
        <v>289</v>
      </c>
      <c r="D126" t="s">
        <v>290</v>
      </c>
      <c r="E126" t="s">
        <v>36</v>
      </c>
      <c r="F126" t="s">
        <v>291</v>
      </c>
      <c r="G126" t="str">
        <f>"00015088"</f>
        <v>00015088</v>
      </c>
      <c r="H126" t="s">
        <v>292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2</v>
      </c>
      <c r="AA126" t="s">
        <v>293</v>
      </c>
    </row>
    <row r="127" spans="1:27" x14ac:dyDescent="0.25">
      <c r="H127" t="s">
        <v>58</v>
      </c>
    </row>
    <row r="128" spans="1:27" x14ac:dyDescent="0.25">
      <c r="A128">
        <v>61</v>
      </c>
      <c r="B128">
        <v>536</v>
      </c>
      <c r="C128" t="s">
        <v>294</v>
      </c>
      <c r="D128" t="s">
        <v>295</v>
      </c>
      <c r="E128" t="s">
        <v>77</v>
      </c>
      <c r="F128" t="s">
        <v>296</v>
      </c>
      <c r="G128" t="str">
        <f>"00132033"</f>
        <v>00132033</v>
      </c>
      <c r="H128">
        <v>770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2</v>
      </c>
      <c r="AA128">
        <v>1388</v>
      </c>
    </row>
    <row r="129" spans="1:27" x14ac:dyDescent="0.25">
      <c r="H129">
        <v>104</v>
      </c>
    </row>
    <row r="130" spans="1:27" x14ac:dyDescent="0.25">
      <c r="A130">
        <v>62</v>
      </c>
      <c r="B130">
        <v>1048</v>
      </c>
      <c r="C130" t="s">
        <v>297</v>
      </c>
      <c r="D130" t="s">
        <v>15</v>
      </c>
      <c r="E130" t="s">
        <v>94</v>
      </c>
      <c r="F130" t="s">
        <v>298</v>
      </c>
      <c r="G130" t="str">
        <f>"201304000714"</f>
        <v>201304000714</v>
      </c>
      <c r="H130">
        <v>638</v>
      </c>
      <c r="I130">
        <v>0</v>
      </c>
      <c r="J130">
        <v>0</v>
      </c>
      <c r="K130">
        <v>0</v>
      </c>
      <c r="L130">
        <v>0</v>
      </c>
      <c r="M130">
        <v>100</v>
      </c>
      <c r="N130">
        <v>50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1</v>
      </c>
      <c r="AA130">
        <v>1376</v>
      </c>
    </row>
    <row r="131" spans="1:27" x14ac:dyDescent="0.25">
      <c r="H131">
        <v>104</v>
      </c>
    </row>
    <row r="132" spans="1:27" x14ac:dyDescent="0.25">
      <c r="A132">
        <v>63</v>
      </c>
      <c r="B132">
        <v>2775</v>
      </c>
      <c r="C132" t="s">
        <v>299</v>
      </c>
      <c r="D132" t="s">
        <v>171</v>
      </c>
      <c r="E132" t="s">
        <v>15</v>
      </c>
      <c r="F132" t="s">
        <v>300</v>
      </c>
      <c r="G132" t="str">
        <f>"200801007336"</f>
        <v>200801007336</v>
      </c>
      <c r="H132" t="s">
        <v>96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 t="s">
        <v>301</v>
      </c>
    </row>
    <row r="133" spans="1:27" x14ac:dyDescent="0.25">
      <c r="H133" t="s">
        <v>87</v>
      </c>
    </row>
    <row r="134" spans="1:27" x14ac:dyDescent="0.25">
      <c r="A134">
        <v>64</v>
      </c>
      <c r="B134">
        <v>3186</v>
      </c>
      <c r="C134" t="s">
        <v>302</v>
      </c>
      <c r="D134" t="s">
        <v>14</v>
      </c>
      <c r="E134" t="s">
        <v>54</v>
      </c>
      <c r="F134" t="s">
        <v>303</v>
      </c>
      <c r="G134" t="str">
        <f>"00195349"</f>
        <v>00195349</v>
      </c>
      <c r="H134" t="s">
        <v>304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0</v>
      </c>
      <c r="P134">
        <v>50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34</v>
      </c>
      <c r="W134">
        <v>238</v>
      </c>
      <c r="X134">
        <v>0</v>
      </c>
      <c r="Z134">
        <v>0</v>
      </c>
      <c r="AA134" t="s">
        <v>305</v>
      </c>
    </row>
    <row r="135" spans="1:27" x14ac:dyDescent="0.25">
      <c r="H135" t="s">
        <v>81</v>
      </c>
    </row>
    <row r="136" spans="1:27" x14ac:dyDescent="0.25">
      <c r="A136">
        <v>65</v>
      </c>
      <c r="B136">
        <v>5459</v>
      </c>
      <c r="C136" t="s">
        <v>306</v>
      </c>
      <c r="D136" t="s">
        <v>307</v>
      </c>
      <c r="E136" t="s">
        <v>308</v>
      </c>
      <c r="F136" t="s">
        <v>309</v>
      </c>
      <c r="G136" t="str">
        <f>"201304005817"</f>
        <v>201304005817</v>
      </c>
      <c r="H136" t="s">
        <v>310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70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 t="s">
        <v>311</v>
      </c>
    </row>
    <row r="137" spans="1:27" x14ac:dyDescent="0.25">
      <c r="H137">
        <v>104</v>
      </c>
    </row>
    <row r="138" spans="1:27" x14ac:dyDescent="0.25">
      <c r="A138">
        <v>66</v>
      </c>
      <c r="B138">
        <v>1623</v>
      </c>
      <c r="C138" t="s">
        <v>312</v>
      </c>
      <c r="D138" t="s">
        <v>313</v>
      </c>
      <c r="E138" t="s">
        <v>25</v>
      </c>
      <c r="F138" t="s">
        <v>314</v>
      </c>
      <c r="G138" t="str">
        <f>"201304006264"</f>
        <v>201304006264</v>
      </c>
      <c r="H138" t="s">
        <v>315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50</v>
      </c>
      <c r="O138">
        <v>0</v>
      </c>
      <c r="P138">
        <v>70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67</v>
      </c>
      <c r="W138">
        <v>469</v>
      </c>
      <c r="X138">
        <v>0</v>
      </c>
      <c r="Z138">
        <v>0</v>
      </c>
      <c r="AA138" t="s">
        <v>316</v>
      </c>
    </row>
    <row r="139" spans="1:27" x14ac:dyDescent="0.25">
      <c r="H139" t="s">
        <v>81</v>
      </c>
    </row>
    <row r="140" spans="1:27" x14ac:dyDescent="0.25">
      <c r="A140">
        <v>67</v>
      </c>
      <c r="B140">
        <v>4352</v>
      </c>
      <c r="C140" t="s">
        <v>317</v>
      </c>
      <c r="D140" t="s">
        <v>318</v>
      </c>
      <c r="E140" t="s">
        <v>30</v>
      </c>
      <c r="F140" t="s">
        <v>319</v>
      </c>
      <c r="G140" t="str">
        <f>"201304004766"</f>
        <v>201304004766</v>
      </c>
      <c r="H140" t="s">
        <v>210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72</v>
      </c>
      <c r="W140">
        <v>504</v>
      </c>
      <c r="X140">
        <v>0</v>
      </c>
      <c r="Z140">
        <v>0</v>
      </c>
      <c r="AA140" t="s">
        <v>320</v>
      </c>
    </row>
    <row r="141" spans="1:27" x14ac:dyDescent="0.25">
      <c r="H141">
        <v>104</v>
      </c>
    </row>
    <row r="142" spans="1:27" x14ac:dyDescent="0.25">
      <c r="A142">
        <v>68</v>
      </c>
      <c r="B142">
        <v>3430</v>
      </c>
      <c r="C142" t="s">
        <v>321</v>
      </c>
      <c r="D142" t="s">
        <v>322</v>
      </c>
      <c r="E142" t="s">
        <v>323</v>
      </c>
      <c r="F142" t="s">
        <v>324</v>
      </c>
      <c r="G142" t="str">
        <f>"201303000818"</f>
        <v>201303000818</v>
      </c>
      <c r="H142" t="s">
        <v>325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30</v>
      </c>
      <c r="O142">
        <v>70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 t="s">
        <v>326</v>
      </c>
    </row>
    <row r="143" spans="1:27" x14ac:dyDescent="0.25">
      <c r="H143" t="s">
        <v>87</v>
      </c>
    </row>
    <row r="144" spans="1:27" x14ac:dyDescent="0.25">
      <c r="A144">
        <v>69</v>
      </c>
      <c r="B144">
        <v>5326</v>
      </c>
      <c r="C144" t="s">
        <v>327</v>
      </c>
      <c r="D144" t="s">
        <v>328</v>
      </c>
      <c r="E144" t="s">
        <v>25</v>
      </c>
      <c r="F144" t="s">
        <v>329</v>
      </c>
      <c r="G144" t="str">
        <f>"201404000114"</f>
        <v>201404000114</v>
      </c>
      <c r="H144" t="s">
        <v>330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70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79</v>
      </c>
      <c r="W144">
        <v>553</v>
      </c>
      <c r="X144">
        <v>0</v>
      </c>
      <c r="Z144">
        <v>0</v>
      </c>
      <c r="AA144" t="s">
        <v>331</v>
      </c>
    </row>
    <row r="145" spans="1:27" x14ac:dyDescent="0.25">
      <c r="H145" t="s">
        <v>81</v>
      </c>
    </row>
    <row r="146" spans="1:27" x14ac:dyDescent="0.25">
      <c r="A146">
        <v>70</v>
      </c>
      <c r="B146">
        <v>1458</v>
      </c>
      <c r="C146" t="s">
        <v>332</v>
      </c>
      <c r="D146" t="s">
        <v>114</v>
      </c>
      <c r="E146" t="s">
        <v>94</v>
      </c>
      <c r="F146" t="s">
        <v>333</v>
      </c>
      <c r="G146" t="str">
        <f>"00187635"</f>
        <v>00187635</v>
      </c>
      <c r="H146" t="s">
        <v>334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 t="s">
        <v>335</v>
      </c>
    </row>
    <row r="147" spans="1:27" x14ac:dyDescent="0.25">
      <c r="H147" t="s">
        <v>87</v>
      </c>
    </row>
    <row r="148" spans="1:27" x14ac:dyDescent="0.25">
      <c r="A148">
        <v>71</v>
      </c>
      <c r="B148">
        <v>4624</v>
      </c>
      <c r="C148" t="s">
        <v>336</v>
      </c>
      <c r="D148" t="s">
        <v>77</v>
      </c>
      <c r="E148" t="s">
        <v>25</v>
      </c>
      <c r="F148" t="s">
        <v>337</v>
      </c>
      <c r="G148" t="str">
        <f>"200801007084"</f>
        <v>200801007084</v>
      </c>
      <c r="H148" t="s">
        <v>164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 t="s">
        <v>338</v>
      </c>
    </row>
    <row r="149" spans="1:27" x14ac:dyDescent="0.25">
      <c r="H149" t="s">
        <v>39</v>
      </c>
    </row>
    <row r="150" spans="1:27" x14ac:dyDescent="0.25">
      <c r="A150">
        <v>72</v>
      </c>
      <c r="B150">
        <v>473</v>
      </c>
      <c r="C150" t="s">
        <v>339</v>
      </c>
      <c r="D150" t="s">
        <v>76</v>
      </c>
      <c r="E150" t="s">
        <v>15</v>
      </c>
      <c r="F150" t="s">
        <v>340</v>
      </c>
      <c r="G150" t="str">
        <f>"00209154"</f>
        <v>00209154</v>
      </c>
      <c r="H150" t="s">
        <v>164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 t="s">
        <v>338</v>
      </c>
    </row>
    <row r="151" spans="1:27" x14ac:dyDescent="0.25">
      <c r="H151" t="s">
        <v>39</v>
      </c>
    </row>
    <row r="152" spans="1:27" x14ac:dyDescent="0.25">
      <c r="A152">
        <v>73</v>
      </c>
      <c r="B152">
        <v>6059</v>
      </c>
      <c r="C152" t="s">
        <v>341</v>
      </c>
      <c r="D152" t="s">
        <v>342</v>
      </c>
      <c r="E152" t="s">
        <v>25</v>
      </c>
      <c r="F152" t="s">
        <v>343</v>
      </c>
      <c r="G152" t="str">
        <f>"201402008823"</f>
        <v>201402008823</v>
      </c>
      <c r="H152" t="s">
        <v>116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 t="s">
        <v>344</v>
      </c>
    </row>
    <row r="153" spans="1:27" x14ac:dyDescent="0.25">
      <c r="H153">
        <v>106</v>
      </c>
    </row>
    <row r="154" spans="1:27" x14ac:dyDescent="0.25">
      <c r="A154">
        <v>74</v>
      </c>
      <c r="B154">
        <v>3635</v>
      </c>
      <c r="C154" t="s">
        <v>156</v>
      </c>
      <c r="D154" t="s">
        <v>247</v>
      </c>
      <c r="E154" t="s">
        <v>192</v>
      </c>
      <c r="F154" t="s">
        <v>345</v>
      </c>
      <c r="G154" t="str">
        <f>"201402001941"</f>
        <v>201402001941</v>
      </c>
      <c r="H154" t="s">
        <v>346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80</v>
      </c>
      <c r="W154">
        <v>560</v>
      </c>
      <c r="X154">
        <v>0</v>
      </c>
      <c r="Z154">
        <v>0</v>
      </c>
      <c r="AA154" t="s">
        <v>347</v>
      </c>
    </row>
    <row r="155" spans="1:27" x14ac:dyDescent="0.25">
      <c r="H155" t="s">
        <v>58</v>
      </c>
    </row>
    <row r="156" spans="1:27" x14ac:dyDescent="0.25">
      <c r="A156">
        <v>75</v>
      </c>
      <c r="B156">
        <v>5009</v>
      </c>
      <c r="C156" t="s">
        <v>348</v>
      </c>
      <c r="D156" t="s">
        <v>240</v>
      </c>
      <c r="E156" t="s">
        <v>30</v>
      </c>
      <c r="F156" t="s">
        <v>349</v>
      </c>
      <c r="G156" t="str">
        <f>"200712003492"</f>
        <v>200712003492</v>
      </c>
      <c r="H156">
        <v>704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1322</v>
      </c>
    </row>
    <row r="157" spans="1:27" x14ac:dyDescent="0.25">
      <c r="H157" t="s">
        <v>81</v>
      </c>
    </row>
    <row r="158" spans="1:27" x14ac:dyDescent="0.25">
      <c r="A158">
        <v>76</v>
      </c>
      <c r="B158">
        <v>3509</v>
      </c>
      <c r="C158" t="s">
        <v>350</v>
      </c>
      <c r="D158" t="s">
        <v>114</v>
      </c>
      <c r="E158" t="s">
        <v>192</v>
      </c>
      <c r="F158" t="s">
        <v>351</v>
      </c>
      <c r="G158" t="str">
        <f>"201304006088"</f>
        <v>201304006088</v>
      </c>
      <c r="H158" t="s">
        <v>79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50</v>
      </c>
      <c r="O158">
        <v>30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40</v>
      </c>
      <c r="W158">
        <v>280</v>
      </c>
      <c r="X158">
        <v>0</v>
      </c>
      <c r="Z158">
        <v>2</v>
      </c>
      <c r="AA158" t="s">
        <v>352</v>
      </c>
    </row>
    <row r="159" spans="1:27" x14ac:dyDescent="0.25">
      <c r="H159" t="s">
        <v>39</v>
      </c>
    </row>
    <row r="160" spans="1:27" x14ac:dyDescent="0.25">
      <c r="A160">
        <v>77</v>
      </c>
      <c r="B160">
        <v>5094</v>
      </c>
      <c r="C160" t="s">
        <v>353</v>
      </c>
      <c r="D160" t="s">
        <v>354</v>
      </c>
      <c r="E160" t="s">
        <v>77</v>
      </c>
      <c r="F160" t="s">
        <v>355</v>
      </c>
      <c r="G160" t="str">
        <f>"201402004117"</f>
        <v>201402004117</v>
      </c>
      <c r="H160" t="s">
        <v>356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30</v>
      </c>
      <c r="O160">
        <v>30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49</v>
      </c>
      <c r="W160">
        <v>343</v>
      </c>
      <c r="X160">
        <v>0</v>
      </c>
      <c r="Z160">
        <v>0</v>
      </c>
      <c r="AA160" t="s">
        <v>357</v>
      </c>
    </row>
    <row r="161" spans="1:27" x14ac:dyDescent="0.25">
      <c r="H161" t="s">
        <v>23</v>
      </c>
    </row>
    <row r="162" spans="1:27" x14ac:dyDescent="0.25">
      <c r="A162">
        <v>78</v>
      </c>
      <c r="B162">
        <v>76</v>
      </c>
      <c r="C162" t="s">
        <v>358</v>
      </c>
      <c r="D162" t="s">
        <v>359</v>
      </c>
      <c r="E162" t="s">
        <v>360</v>
      </c>
      <c r="F162" t="s">
        <v>361</v>
      </c>
      <c r="G162" t="str">
        <f>"201406011244"</f>
        <v>201406011244</v>
      </c>
      <c r="H162" t="s">
        <v>362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0</v>
      </c>
      <c r="P162">
        <v>30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37</v>
      </c>
      <c r="W162">
        <v>259</v>
      </c>
      <c r="X162">
        <v>0</v>
      </c>
      <c r="Z162">
        <v>0</v>
      </c>
      <c r="AA162" t="s">
        <v>363</v>
      </c>
    </row>
    <row r="163" spans="1:27" x14ac:dyDescent="0.25">
      <c r="H163">
        <v>104</v>
      </c>
    </row>
    <row r="164" spans="1:27" x14ac:dyDescent="0.25">
      <c r="A164">
        <v>79</v>
      </c>
      <c r="B164">
        <v>4844</v>
      </c>
      <c r="C164" t="s">
        <v>364</v>
      </c>
      <c r="D164" t="s">
        <v>25</v>
      </c>
      <c r="E164" t="s">
        <v>26</v>
      </c>
      <c r="F164" t="s">
        <v>365</v>
      </c>
      <c r="G164" t="str">
        <f>"00186895"</f>
        <v>00186895</v>
      </c>
      <c r="H164" t="s">
        <v>366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50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 t="s">
        <v>367</v>
      </c>
    </row>
    <row r="165" spans="1:27" x14ac:dyDescent="0.25">
      <c r="H165" t="s">
        <v>58</v>
      </c>
    </row>
    <row r="166" spans="1:27" x14ac:dyDescent="0.25">
      <c r="A166">
        <v>80</v>
      </c>
      <c r="B166">
        <v>4283</v>
      </c>
      <c r="C166" t="s">
        <v>368</v>
      </c>
      <c r="D166" t="s">
        <v>71</v>
      </c>
      <c r="E166" t="s">
        <v>267</v>
      </c>
      <c r="F166" t="s">
        <v>369</v>
      </c>
      <c r="G166" t="str">
        <f>"201506003127"</f>
        <v>201506003127</v>
      </c>
      <c r="H166" t="s">
        <v>370</v>
      </c>
      <c r="I166">
        <v>150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37</v>
      </c>
      <c r="W166">
        <v>259</v>
      </c>
      <c r="X166">
        <v>0</v>
      </c>
      <c r="Z166">
        <v>0</v>
      </c>
      <c r="AA166" t="s">
        <v>371</v>
      </c>
    </row>
    <row r="167" spans="1:27" x14ac:dyDescent="0.25">
      <c r="H167" t="s">
        <v>23</v>
      </c>
    </row>
    <row r="168" spans="1:27" x14ac:dyDescent="0.25">
      <c r="A168">
        <v>81</v>
      </c>
      <c r="B168">
        <v>2084</v>
      </c>
      <c r="C168" t="s">
        <v>372</v>
      </c>
      <c r="D168" t="s">
        <v>176</v>
      </c>
      <c r="E168" t="s">
        <v>94</v>
      </c>
      <c r="F168" t="s">
        <v>373</v>
      </c>
      <c r="G168" t="str">
        <f>"201409003195"</f>
        <v>201409003195</v>
      </c>
      <c r="H168">
        <v>682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3</v>
      </c>
      <c r="AA168">
        <v>1300</v>
      </c>
    </row>
    <row r="169" spans="1:27" x14ac:dyDescent="0.25">
      <c r="H169" t="s">
        <v>58</v>
      </c>
    </row>
    <row r="170" spans="1:27" x14ac:dyDescent="0.25">
      <c r="A170">
        <v>82</v>
      </c>
      <c r="B170">
        <v>3714</v>
      </c>
      <c r="C170" t="s">
        <v>374</v>
      </c>
      <c r="D170" t="s">
        <v>14</v>
      </c>
      <c r="E170" t="s">
        <v>375</v>
      </c>
      <c r="F170" t="s">
        <v>376</v>
      </c>
      <c r="G170" t="str">
        <f>"201304001574"</f>
        <v>201304001574</v>
      </c>
      <c r="H170" t="s">
        <v>227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31</v>
      </c>
      <c r="W170">
        <v>217</v>
      </c>
      <c r="X170">
        <v>0</v>
      </c>
      <c r="Z170">
        <v>0</v>
      </c>
      <c r="AA170" t="s">
        <v>377</v>
      </c>
    </row>
    <row r="171" spans="1:27" x14ac:dyDescent="0.25">
      <c r="H171" t="s">
        <v>23</v>
      </c>
    </row>
    <row r="172" spans="1:27" x14ac:dyDescent="0.25">
      <c r="A172">
        <v>83</v>
      </c>
      <c r="B172">
        <v>4890</v>
      </c>
      <c r="C172" t="s">
        <v>378</v>
      </c>
      <c r="D172" t="s">
        <v>379</v>
      </c>
      <c r="E172" t="s">
        <v>192</v>
      </c>
      <c r="F172" t="s">
        <v>380</v>
      </c>
      <c r="G172" t="str">
        <f>"00114101"</f>
        <v>00114101</v>
      </c>
      <c r="H172">
        <v>660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50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1298</v>
      </c>
    </row>
    <row r="173" spans="1:27" x14ac:dyDescent="0.25">
      <c r="H173">
        <v>104</v>
      </c>
    </row>
    <row r="174" spans="1:27" x14ac:dyDescent="0.25">
      <c r="A174">
        <v>84</v>
      </c>
      <c r="B174">
        <v>4130</v>
      </c>
      <c r="C174" t="s">
        <v>381</v>
      </c>
      <c r="D174" t="s">
        <v>382</v>
      </c>
      <c r="E174" t="s">
        <v>25</v>
      </c>
      <c r="F174" t="s">
        <v>383</v>
      </c>
      <c r="G174" t="str">
        <f>"200801000556"</f>
        <v>200801000556</v>
      </c>
      <c r="H174" t="s">
        <v>164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 t="s">
        <v>384</v>
      </c>
    </row>
    <row r="175" spans="1:27" x14ac:dyDescent="0.25">
      <c r="H175" t="s">
        <v>58</v>
      </c>
    </row>
    <row r="176" spans="1:27" x14ac:dyDescent="0.25">
      <c r="A176">
        <v>85</v>
      </c>
      <c r="B176">
        <v>1323</v>
      </c>
      <c r="C176" t="s">
        <v>385</v>
      </c>
      <c r="D176" t="s">
        <v>41</v>
      </c>
      <c r="E176" t="s">
        <v>26</v>
      </c>
      <c r="F176" t="s">
        <v>386</v>
      </c>
      <c r="G176" t="str">
        <f>"00163041"</f>
        <v>00163041</v>
      </c>
      <c r="H176" t="s">
        <v>356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70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73</v>
      </c>
      <c r="W176">
        <v>511</v>
      </c>
      <c r="X176">
        <v>0</v>
      </c>
      <c r="Z176">
        <v>0</v>
      </c>
      <c r="AA176" t="s">
        <v>387</v>
      </c>
    </row>
    <row r="177" spans="1:27" x14ac:dyDescent="0.25">
      <c r="H177" t="s">
        <v>19</v>
      </c>
    </row>
    <row r="178" spans="1:27" x14ac:dyDescent="0.25">
      <c r="A178">
        <v>86</v>
      </c>
      <c r="B178">
        <v>1186</v>
      </c>
      <c r="C178" t="s">
        <v>388</v>
      </c>
      <c r="D178" t="s">
        <v>231</v>
      </c>
      <c r="E178" t="s">
        <v>25</v>
      </c>
      <c r="F178" t="s">
        <v>389</v>
      </c>
      <c r="G178" t="str">
        <f>"00190404"</f>
        <v>00190404</v>
      </c>
      <c r="H178" t="s">
        <v>79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70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37</v>
      </c>
      <c r="W178">
        <v>259</v>
      </c>
      <c r="X178">
        <v>0</v>
      </c>
      <c r="Z178">
        <v>0</v>
      </c>
      <c r="AA178" t="s">
        <v>390</v>
      </c>
    </row>
    <row r="179" spans="1:27" x14ac:dyDescent="0.25">
      <c r="H179" t="s">
        <v>19</v>
      </c>
    </row>
    <row r="180" spans="1:27" x14ac:dyDescent="0.25">
      <c r="A180">
        <v>87</v>
      </c>
      <c r="B180">
        <v>298</v>
      </c>
      <c r="C180" t="s">
        <v>391</v>
      </c>
      <c r="D180" t="s">
        <v>392</v>
      </c>
      <c r="E180" t="s">
        <v>25</v>
      </c>
      <c r="F180" t="s">
        <v>393</v>
      </c>
      <c r="G180" t="str">
        <f>"200712001116"</f>
        <v>200712001116</v>
      </c>
      <c r="H180" t="s">
        <v>394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 t="s">
        <v>395</v>
      </c>
    </row>
    <row r="181" spans="1:27" x14ac:dyDescent="0.25">
      <c r="H181">
        <v>104</v>
      </c>
    </row>
    <row r="182" spans="1:27" x14ac:dyDescent="0.25">
      <c r="A182">
        <v>88</v>
      </c>
      <c r="B182">
        <v>5388</v>
      </c>
      <c r="C182" t="s">
        <v>396</v>
      </c>
      <c r="D182" t="s">
        <v>30</v>
      </c>
      <c r="E182" t="s">
        <v>290</v>
      </c>
      <c r="F182" t="s">
        <v>397</v>
      </c>
      <c r="G182" t="str">
        <f>"201506003515"</f>
        <v>201506003515</v>
      </c>
      <c r="H182" t="s">
        <v>398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50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 t="s">
        <v>399</v>
      </c>
    </row>
    <row r="183" spans="1:27" x14ac:dyDescent="0.25">
      <c r="H183" t="s">
        <v>23</v>
      </c>
    </row>
    <row r="184" spans="1:27" x14ac:dyDescent="0.25">
      <c r="A184">
        <v>89</v>
      </c>
      <c r="B184">
        <v>5583</v>
      </c>
      <c r="C184" t="s">
        <v>400</v>
      </c>
      <c r="D184" t="s">
        <v>401</v>
      </c>
      <c r="E184" t="s">
        <v>192</v>
      </c>
      <c r="F184" t="s">
        <v>402</v>
      </c>
      <c r="G184" t="str">
        <f>"200802007025"</f>
        <v>200802007025</v>
      </c>
      <c r="H184" t="s">
        <v>398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50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1</v>
      </c>
      <c r="AA184" t="s">
        <v>399</v>
      </c>
    </row>
    <row r="185" spans="1:27" x14ac:dyDescent="0.25">
      <c r="H185" t="s">
        <v>39</v>
      </c>
    </row>
    <row r="186" spans="1:27" x14ac:dyDescent="0.25">
      <c r="A186">
        <v>90</v>
      </c>
      <c r="B186">
        <v>216</v>
      </c>
      <c r="C186" t="s">
        <v>403</v>
      </c>
      <c r="D186" t="s">
        <v>231</v>
      </c>
      <c r="E186" t="s">
        <v>404</v>
      </c>
      <c r="F186" t="s">
        <v>405</v>
      </c>
      <c r="G186" t="str">
        <f>"200811001401"</f>
        <v>200811001401</v>
      </c>
      <c r="H186" t="s">
        <v>111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2</v>
      </c>
      <c r="AA186" t="s">
        <v>406</v>
      </c>
    </row>
    <row r="187" spans="1:27" x14ac:dyDescent="0.25">
      <c r="H187" t="s">
        <v>39</v>
      </c>
    </row>
    <row r="188" spans="1:27" x14ac:dyDescent="0.25">
      <c r="A188">
        <v>91</v>
      </c>
      <c r="B188">
        <v>1042</v>
      </c>
      <c r="C188" t="s">
        <v>407</v>
      </c>
      <c r="D188" t="s">
        <v>408</v>
      </c>
      <c r="E188" t="s">
        <v>21</v>
      </c>
      <c r="F188" t="s">
        <v>409</v>
      </c>
      <c r="G188" t="str">
        <f>"00024616"</f>
        <v>00024616</v>
      </c>
      <c r="H188">
        <v>660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50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82</v>
      </c>
      <c r="W188">
        <v>574</v>
      </c>
      <c r="X188">
        <v>0</v>
      </c>
      <c r="Z188">
        <v>0</v>
      </c>
      <c r="AA188">
        <v>1284</v>
      </c>
    </row>
    <row r="189" spans="1:27" x14ac:dyDescent="0.25">
      <c r="H189">
        <v>104</v>
      </c>
    </row>
    <row r="190" spans="1:27" x14ac:dyDescent="0.25">
      <c r="A190">
        <v>92</v>
      </c>
      <c r="B190">
        <v>3725</v>
      </c>
      <c r="C190" t="s">
        <v>410</v>
      </c>
      <c r="D190" t="s">
        <v>114</v>
      </c>
      <c r="E190" t="s">
        <v>411</v>
      </c>
      <c r="F190" t="s">
        <v>412</v>
      </c>
      <c r="G190" t="str">
        <f>"00012902"</f>
        <v>00012902</v>
      </c>
      <c r="H190" t="s">
        <v>413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0</v>
      </c>
      <c r="Z190">
        <v>3</v>
      </c>
      <c r="AA190" t="s">
        <v>414</v>
      </c>
    </row>
    <row r="191" spans="1:27" x14ac:dyDescent="0.25">
      <c r="H191" t="s">
        <v>58</v>
      </c>
    </row>
    <row r="192" spans="1:27" x14ac:dyDescent="0.25">
      <c r="A192">
        <v>93</v>
      </c>
      <c r="B192">
        <v>5565</v>
      </c>
      <c r="C192" t="s">
        <v>415</v>
      </c>
      <c r="D192" t="s">
        <v>71</v>
      </c>
      <c r="E192" t="s">
        <v>15</v>
      </c>
      <c r="F192" t="s">
        <v>416</v>
      </c>
      <c r="G192" t="str">
        <f>"00012529"</f>
        <v>00012529</v>
      </c>
      <c r="H192" t="s">
        <v>417</v>
      </c>
      <c r="I192">
        <v>150</v>
      </c>
      <c r="J192">
        <v>0</v>
      </c>
      <c r="K192">
        <v>0</v>
      </c>
      <c r="L192">
        <v>0</v>
      </c>
      <c r="M192">
        <v>0</v>
      </c>
      <c r="N192">
        <v>70</v>
      </c>
      <c r="O192">
        <v>0</v>
      </c>
      <c r="P192">
        <v>50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34</v>
      </c>
      <c r="W192">
        <v>238</v>
      </c>
      <c r="X192">
        <v>0</v>
      </c>
      <c r="Z192">
        <v>1</v>
      </c>
      <c r="AA192" t="s">
        <v>418</v>
      </c>
    </row>
    <row r="193" spans="1:27" x14ac:dyDescent="0.25">
      <c r="H193" t="s">
        <v>419</v>
      </c>
    </row>
    <row r="194" spans="1:27" x14ac:dyDescent="0.25">
      <c r="A194">
        <v>94</v>
      </c>
      <c r="B194">
        <v>4698</v>
      </c>
      <c r="C194" t="s">
        <v>420</v>
      </c>
      <c r="D194" t="s">
        <v>25</v>
      </c>
      <c r="E194" t="s">
        <v>421</v>
      </c>
      <c r="F194" t="s">
        <v>422</v>
      </c>
      <c r="G194" t="str">
        <f>"00085264"</f>
        <v>00085264</v>
      </c>
      <c r="H194" t="s">
        <v>423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50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 t="s">
        <v>424</v>
      </c>
    </row>
    <row r="195" spans="1:27" x14ac:dyDescent="0.25">
      <c r="H195">
        <v>104</v>
      </c>
    </row>
    <row r="196" spans="1:27" x14ac:dyDescent="0.25">
      <c r="A196">
        <v>95</v>
      </c>
      <c r="B196">
        <v>4720</v>
      </c>
      <c r="C196" t="s">
        <v>425</v>
      </c>
      <c r="D196" t="s">
        <v>243</v>
      </c>
      <c r="E196" t="s">
        <v>76</v>
      </c>
      <c r="F196" t="s">
        <v>426</v>
      </c>
      <c r="G196" t="str">
        <f>"200903000219"</f>
        <v>200903000219</v>
      </c>
      <c r="H196">
        <v>704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70</v>
      </c>
      <c r="W196">
        <v>490</v>
      </c>
      <c r="X196">
        <v>0</v>
      </c>
      <c r="Z196">
        <v>1</v>
      </c>
      <c r="AA196">
        <v>1264</v>
      </c>
    </row>
    <row r="197" spans="1:27" x14ac:dyDescent="0.25">
      <c r="H197" t="s">
        <v>58</v>
      </c>
    </row>
    <row r="198" spans="1:27" x14ac:dyDescent="0.25">
      <c r="A198">
        <v>96</v>
      </c>
      <c r="B198">
        <v>3838</v>
      </c>
      <c r="C198" t="s">
        <v>427</v>
      </c>
      <c r="D198" t="s">
        <v>14</v>
      </c>
      <c r="E198" t="s">
        <v>428</v>
      </c>
      <c r="F198" t="s">
        <v>429</v>
      </c>
      <c r="G198" t="str">
        <f>"200802003429"</f>
        <v>200802003429</v>
      </c>
      <c r="H198" t="s">
        <v>430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2</v>
      </c>
      <c r="AA198" t="s">
        <v>431</v>
      </c>
    </row>
    <row r="199" spans="1:27" x14ac:dyDescent="0.25">
      <c r="H199">
        <v>106</v>
      </c>
    </row>
    <row r="200" spans="1:27" x14ac:dyDescent="0.25">
      <c r="A200">
        <v>97</v>
      </c>
      <c r="B200">
        <v>2559</v>
      </c>
      <c r="C200" t="s">
        <v>432</v>
      </c>
      <c r="D200" t="s">
        <v>231</v>
      </c>
      <c r="E200" t="s">
        <v>60</v>
      </c>
      <c r="F200" t="s">
        <v>433</v>
      </c>
      <c r="G200" t="str">
        <f>"201410007366"</f>
        <v>201410007366</v>
      </c>
      <c r="H200" t="s">
        <v>434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70</v>
      </c>
      <c r="O200">
        <v>0</v>
      </c>
      <c r="P200">
        <v>50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39</v>
      </c>
      <c r="W200">
        <v>273</v>
      </c>
      <c r="X200">
        <v>0</v>
      </c>
      <c r="Z200">
        <v>0</v>
      </c>
      <c r="AA200" t="s">
        <v>435</v>
      </c>
    </row>
    <row r="201" spans="1:27" x14ac:dyDescent="0.25">
      <c r="H201">
        <v>106</v>
      </c>
    </row>
    <row r="202" spans="1:27" x14ac:dyDescent="0.25">
      <c r="A202">
        <v>98</v>
      </c>
      <c r="B202">
        <v>4512</v>
      </c>
      <c r="C202" t="s">
        <v>436</v>
      </c>
      <c r="D202" t="s">
        <v>437</v>
      </c>
      <c r="E202" t="s">
        <v>76</v>
      </c>
      <c r="F202" t="s">
        <v>438</v>
      </c>
      <c r="G202" t="str">
        <f>"201505000093"</f>
        <v>201505000093</v>
      </c>
      <c r="H202" t="s">
        <v>439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70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51</v>
      </c>
      <c r="W202">
        <v>357</v>
      </c>
      <c r="X202">
        <v>0</v>
      </c>
      <c r="Z202">
        <v>1</v>
      </c>
      <c r="AA202" t="s">
        <v>440</v>
      </c>
    </row>
    <row r="203" spans="1:27" x14ac:dyDescent="0.25">
      <c r="H203" t="s">
        <v>81</v>
      </c>
    </row>
    <row r="204" spans="1:27" x14ac:dyDescent="0.25">
      <c r="A204">
        <v>99</v>
      </c>
      <c r="B204">
        <v>2076</v>
      </c>
      <c r="C204" t="s">
        <v>441</v>
      </c>
      <c r="D204" t="s">
        <v>37</v>
      </c>
      <c r="E204" t="s">
        <v>36</v>
      </c>
      <c r="F204" t="s">
        <v>442</v>
      </c>
      <c r="G204" t="str">
        <f>"00184325"</f>
        <v>00184325</v>
      </c>
      <c r="H204" t="s">
        <v>394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 t="s">
        <v>443</v>
      </c>
    </row>
    <row r="205" spans="1:27" x14ac:dyDescent="0.25">
      <c r="H205" t="s">
        <v>81</v>
      </c>
    </row>
    <row r="206" spans="1:27" x14ac:dyDescent="0.25">
      <c r="A206">
        <v>100</v>
      </c>
      <c r="B206">
        <v>2598</v>
      </c>
      <c r="C206" t="s">
        <v>444</v>
      </c>
      <c r="D206" t="s">
        <v>445</v>
      </c>
      <c r="E206" t="s">
        <v>446</v>
      </c>
      <c r="F206" t="s">
        <v>447</v>
      </c>
      <c r="G206" t="str">
        <f>"00205378"</f>
        <v>00205378</v>
      </c>
      <c r="H206" t="s">
        <v>448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30</v>
      </c>
      <c r="T206">
        <v>0</v>
      </c>
      <c r="U206">
        <v>0</v>
      </c>
      <c r="V206">
        <v>3</v>
      </c>
      <c r="W206">
        <v>21</v>
      </c>
      <c r="X206">
        <v>0</v>
      </c>
      <c r="Z206">
        <v>0</v>
      </c>
      <c r="AA206" t="s">
        <v>449</v>
      </c>
    </row>
    <row r="207" spans="1:27" x14ac:dyDescent="0.25">
      <c r="H207" t="s">
        <v>39</v>
      </c>
    </row>
    <row r="208" spans="1:27" x14ac:dyDescent="0.25">
      <c r="A208">
        <v>101</v>
      </c>
      <c r="B208">
        <v>5180</v>
      </c>
      <c r="C208" t="s">
        <v>450</v>
      </c>
      <c r="D208" t="s">
        <v>231</v>
      </c>
      <c r="E208" t="s">
        <v>171</v>
      </c>
      <c r="F208" t="s">
        <v>451</v>
      </c>
      <c r="G208" t="str">
        <f>"200712004357"</f>
        <v>200712004357</v>
      </c>
      <c r="H208" t="s">
        <v>417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50</v>
      </c>
      <c r="O208">
        <v>0</v>
      </c>
      <c r="P208">
        <v>0</v>
      </c>
      <c r="Q208">
        <v>0</v>
      </c>
      <c r="R208">
        <v>30</v>
      </c>
      <c r="S208">
        <v>0</v>
      </c>
      <c r="T208">
        <v>0</v>
      </c>
      <c r="U208">
        <v>0</v>
      </c>
      <c r="V208">
        <v>56</v>
      </c>
      <c r="W208">
        <v>392</v>
      </c>
      <c r="X208">
        <v>0</v>
      </c>
      <c r="Z208">
        <v>0</v>
      </c>
      <c r="AA208" t="s">
        <v>452</v>
      </c>
    </row>
    <row r="209" spans="1:27" x14ac:dyDescent="0.25">
      <c r="H209" t="s">
        <v>34</v>
      </c>
    </row>
    <row r="210" spans="1:27" x14ac:dyDescent="0.25">
      <c r="A210">
        <v>102</v>
      </c>
      <c r="B210">
        <v>4823</v>
      </c>
      <c r="C210" t="s">
        <v>453</v>
      </c>
      <c r="D210" t="s">
        <v>77</v>
      </c>
      <c r="E210" t="s">
        <v>36</v>
      </c>
      <c r="F210" t="s">
        <v>454</v>
      </c>
      <c r="G210" t="str">
        <f>"00201517"</f>
        <v>00201517</v>
      </c>
      <c r="H210" t="s">
        <v>455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 t="s">
        <v>456</v>
      </c>
    </row>
    <row r="211" spans="1:27" x14ac:dyDescent="0.25">
      <c r="H211" t="s">
        <v>51</v>
      </c>
    </row>
    <row r="212" spans="1:27" x14ac:dyDescent="0.25">
      <c r="A212">
        <v>103</v>
      </c>
      <c r="B212">
        <v>2877</v>
      </c>
      <c r="C212" t="s">
        <v>457</v>
      </c>
      <c r="D212" t="s">
        <v>458</v>
      </c>
      <c r="E212" t="s">
        <v>404</v>
      </c>
      <c r="F212" t="s">
        <v>459</v>
      </c>
      <c r="G212" t="str">
        <f>"201402009846"</f>
        <v>201402009846</v>
      </c>
      <c r="H212" t="s">
        <v>460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66</v>
      </c>
      <c r="W212">
        <v>462</v>
      </c>
      <c r="X212">
        <v>0</v>
      </c>
      <c r="Z212">
        <v>0</v>
      </c>
      <c r="AA212" t="s">
        <v>461</v>
      </c>
    </row>
    <row r="213" spans="1:27" x14ac:dyDescent="0.25">
      <c r="H213" t="s">
        <v>58</v>
      </c>
    </row>
    <row r="214" spans="1:27" x14ac:dyDescent="0.25">
      <c r="A214">
        <v>104</v>
      </c>
      <c r="B214">
        <v>930</v>
      </c>
      <c r="C214" t="s">
        <v>462</v>
      </c>
      <c r="D214" t="s">
        <v>463</v>
      </c>
      <c r="E214" t="s">
        <v>25</v>
      </c>
      <c r="F214" t="s">
        <v>464</v>
      </c>
      <c r="G214" t="str">
        <f>"201406012013"</f>
        <v>201406012013</v>
      </c>
      <c r="H214" t="s">
        <v>465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84</v>
      </c>
      <c r="W214">
        <v>588</v>
      </c>
      <c r="X214">
        <v>0</v>
      </c>
      <c r="Z214">
        <v>0</v>
      </c>
      <c r="AA214" t="s">
        <v>466</v>
      </c>
    </row>
    <row r="215" spans="1:27" x14ac:dyDescent="0.25">
      <c r="H215" t="s">
        <v>39</v>
      </c>
    </row>
    <row r="216" spans="1:27" x14ac:dyDescent="0.25">
      <c r="A216">
        <v>105</v>
      </c>
      <c r="B216">
        <v>4879</v>
      </c>
      <c r="C216" t="s">
        <v>467</v>
      </c>
      <c r="D216" t="s">
        <v>114</v>
      </c>
      <c r="E216" t="s">
        <v>468</v>
      </c>
      <c r="F216" t="s">
        <v>469</v>
      </c>
      <c r="G216" t="str">
        <f>"201406014829"</f>
        <v>201406014829</v>
      </c>
      <c r="H216" t="s">
        <v>470</v>
      </c>
      <c r="I216">
        <v>0</v>
      </c>
      <c r="J216">
        <v>0</v>
      </c>
      <c r="K216">
        <v>0</v>
      </c>
      <c r="L216">
        <v>200</v>
      </c>
      <c r="M216">
        <v>30</v>
      </c>
      <c r="N216">
        <v>70</v>
      </c>
      <c r="O216">
        <v>30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5</v>
      </c>
      <c r="W216">
        <v>35</v>
      </c>
      <c r="X216">
        <v>0</v>
      </c>
      <c r="Z216">
        <v>0</v>
      </c>
      <c r="AA216" t="s">
        <v>471</v>
      </c>
    </row>
    <row r="217" spans="1:27" x14ac:dyDescent="0.25">
      <c r="H217" t="s">
        <v>58</v>
      </c>
    </row>
    <row r="218" spans="1:27" x14ac:dyDescent="0.25">
      <c r="A218">
        <v>106</v>
      </c>
      <c r="B218">
        <v>434</v>
      </c>
      <c r="C218" t="s">
        <v>472</v>
      </c>
      <c r="D218" t="s">
        <v>41</v>
      </c>
      <c r="E218" t="s">
        <v>171</v>
      </c>
      <c r="F218" t="s">
        <v>473</v>
      </c>
      <c r="G218" t="str">
        <f>"00106902"</f>
        <v>00106902</v>
      </c>
      <c r="H218" t="s">
        <v>474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30</v>
      </c>
      <c r="O218">
        <v>30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56</v>
      </c>
      <c r="W218">
        <v>392</v>
      </c>
      <c r="X218">
        <v>0</v>
      </c>
      <c r="Z218">
        <v>0</v>
      </c>
      <c r="AA218" t="s">
        <v>475</v>
      </c>
    </row>
    <row r="219" spans="1:27" x14ac:dyDescent="0.25">
      <c r="H219" t="s">
        <v>58</v>
      </c>
    </row>
    <row r="220" spans="1:27" x14ac:dyDescent="0.25">
      <c r="A220">
        <v>107</v>
      </c>
      <c r="B220">
        <v>243</v>
      </c>
      <c r="C220" t="s">
        <v>476</v>
      </c>
      <c r="D220" t="s">
        <v>77</v>
      </c>
      <c r="E220" t="s">
        <v>404</v>
      </c>
      <c r="F220" t="s">
        <v>477</v>
      </c>
      <c r="G220" t="str">
        <f>"201409003456"</f>
        <v>201409003456</v>
      </c>
      <c r="H220" t="s">
        <v>478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30</v>
      </c>
      <c r="O220">
        <v>0</v>
      </c>
      <c r="P220">
        <v>50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3</v>
      </c>
      <c r="W220">
        <v>21</v>
      </c>
      <c r="X220">
        <v>0</v>
      </c>
      <c r="Z220">
        <v>0</v>
      </c>
      <c r="AA220" t="s">
        <v>479</v>
      </c>
    </row>
    <row r="221" spans="1:27" x14ac:dyDescent="0.25">
      <c r="H221" t="s">
        <v>87</v>
      </c>
    </row>
    <row r="222" spans="1:27" x14ac:dyDescent="0.25">
      <c r="A222">
        <v>108</v>
      </c>
      <c r="B222">
        <v>5430</v>
      </c>
      <c r="C222" t="s">
        <v>480</v>
      </c>
      <c r="D222" t="s">
        <v>54</v>
      </c>
      <c r="E222" t="s">
        <v>481</v>
      </c>
      <c r="F222" t="s">
        <v>482</v>
      </c>
      <c r="G222" t="str">
        <f>"00004807"</f>
        <v>00004807</v>
      </c>
      <c r="H222" t="s">
        <v>423</v>
      </c>
      <c r="I222">
        <v>0</v>
      </c>
      <c r="J222">
        <v>0</v>
      </c>
      <c r="K222">
        <v>0</v>
      </c>
      <c r="L222">
        <v>0</v>
      </c>
      <c r="M222">
        <v>100</v>
      </c>
      <c r="N222">
        <v>70</v>
      </c>
      <c r="O222">
        <v>70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46</v>
      </c>
      <c r="W222">
        <v>322</v>
      </c>
      <c r="X222">
        <v>0</v>
      </c>
      <c r="Z222">
        <v>0</v>
      </c>
      <c r="AA222" t="s">
        <v>483</v>
      </c>
    </row>
    <row r="223" spans="1:27" x14ac:dyDescent="0.25">
      <c r="H223" t="s">
        <v>87</v>
      </c>
    </row>
    <row r="224" spans="1:27" x14ac:dyDescent="0.25">
      <c r="A224">
        <v>109</v>
      </c>
      <c r="B224">
        <v>220</v>
      </c>
      <c r="C224" t="s">
        <v>484</v>
      </c>
      <c r="D224" t="s">
        <v>485</v>
      </c>
      <c r="E224" t="s">
        <v>360</v>
      </c>
      <c r="F224" t="s">
        <v>486</v>
      </c>
      <c r="G224" t="str">
        <f>"201506001058"</f>
        <v>201506001058</v>
      </c>
      <c r="H224" t="s">
        <v>487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47</v>
      </c>
      <c r="W224">
        <v>329</v>
      </c>
      <c r="X224">
        <v>0</v>
      </c>
      <c r="Z224">
        <v>0</v>
      </c>
      <c r="AA224" t="s">
        <v>488</v>
      </c>
    </row>
    <row r="225" spans="1:27" x14ac:dyDescent="0.25">
      <c r="H225" t="s">
        <v>87</v>
      </c>
    </row>
    <row r="226" spans="1:27" x14ac:dyDescent="0.25">
      <c r="A226">
        <v>110</v>
      </c>
      <c r="B226">
        <v>2928</v>
      </c>
      <c r="C226" t="s">
        <v>489</v>
      </c>
      <c r="D226" t="s">
        <v>490</v>
      </c>
      <c r="E226" t="s">
        <v>30</v>
      </c>
      <c r="F226" t="s">
        <v>491</v>
      </c>
      <c r="G226" t="str">
        <f>"201406008166"</f>
        <v>201406008166</v>
      </c>
      <c r="H226" t="s">
        <v>131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70</v>
      </c>
      <c r="O226">
        <v>0</v>
      </c>
      <c r="P226">
        <v>0</v>
      </c>
      <c r="Q226">
        <v>0</v>
      </c>
      <c r="R226">
        <v>50</v>
      </c>
      <c r="S226">
        <v>0</v>
      </c>
      <c r="T226">
        <v>0</v>
      </c>
      <c r="U226">
        <v>0</v>
      </c>
      <c r="V226">
        <v>25</v>
      </c>
      <c r="W226">
        <v>175</v>
      </c>
      <c r="X226">
        <v>0</v>
      </c>
      <c r="Z226">
        <v>0</v>
      </c>
      <c r="AA226" t="s">
        <v>492</v>
      </c>
    </row>
    <row r="227" spans="1:27" x14ac:dyDescent="0.25">
      <c r="H227">
        <v>104</v>
      </c>
    </row>
    <row r="228" spans="1:27" x14ac:dyDescent="0.25">
      <c r="A228">
        <v>111</v>
      </c>
      <c r="B228">
        <v>2199</v>
      </c>
      <c r="C228" t="s">
        <v>493</v>
      </c>
      <c r="D228" t="s">
        <v>295</v>
      </c>
      <c r="E228" t="s">
        <v>77</v>
      </c>
      <c r="F228" t="s">
        <v>494</v>
      </c>
      <c r="G228" t="str">
        <f>"201406016264"</f>
        <v>201406016264</v>
      </c>
      <c r="H228" t="s">
        <v>495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73</v>
      </c>
      <c r="W228">
        <v>511</v>
      </c>
      <c r="X228">
        <v>0</v>
      </c>
      <c r="Z228">
        <v>0</v>
      </c>
      <c r="AA228" t="s">
        <v>496</v>
      </c>
    </row>
    <row r="229" spans="1:27" x14ac:dyDescent="0.25">
      <c r="H229" t="s">
        <v>51</v>
      </c>
    </row>
    <row r="230" spans="1:27" x14ac:dyDescent="0.25">
      <c r="A230">
        <v>112</v>
      </c>
      <c r="B230">
        <v>1394</v>
      </c>
      <c r="C230" t="s">
        <v>497</v>
      </c>
      <c r="D230" t="s">
        <v>498</v>
      </c>
      <c r="E230" t="s">
        <v>15</v>
      </c>
      <c r="F230" t="s">
        <v>499</v>
      </c>
      <c r="G230" t="str">
        <f>"201304003486"</f>
        <v>201304003486</v>
      </c>
      <c r="H230" t="s">
        <v>215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70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12</v>
      </c>
      <c r="W230">
        <v>84</v>
      </c>
      <c r="X230">
        <v>0</v>
      </c>
      <c r="Z230">
        <v>0</v>
      </c>
      <c r="AA230" t="s">
        <v>500</v>
      </c>
    </row>
    <row r="231" spans="1:27" x14ac:dyDescent="0.25">
      <c r="H231" t="s">
        <v>23</v>
      </c>
    </row>
    <row r="232" spans="1:27" x14ac:dyDescent="0.25">
      <c r="A232">
        <v>113</v>
      </c>
      <c r="B232">
        <v>6236</v>
      </c>
      <c r="C232" t="s">
        <v>501</v>
      </c>
      <c r="D232" t="s">
        <v>502</v>
      </c>
      <c r="E232" t="s">
        <v>30</v>
      </c>
      <c r="F232" t="s">
        <v>503</v>
      </c>
      <c r="G232" t="str">
        <f>"201402004458"</f>
        <v>201402004458</v>
      </c>
      <c r="H232" t="s">
        <v>504</v>
      </c>
      <c r="I232">
        <v>0</v>
      </c>
      <c r="J232">
        <v>0</v>
      </c>
      <c r="K232">
        <v>0</v>
      </c>
      <c r="L232">
        <v>260</v>
      </c>
      <c r="M232">
        <v>0</v>
      </c>
      <c r="N232">
        <v>70</v>
      </c>
      <c r="O232">
        <v>50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Z232">
        <v>0</v>
      </c>
      <c r="AA232" t="s">
        <v>505</v>
      </c>
    </row>
    <row r="233" spans="1:27" x14ac:dyDescent="0.25">
      <c r="H233" t="s">
        <v>81</v>
      </c>
    </row>
    <row r="234" spans="1:27" x14ac:dyDescent="0.25">
      <c r="A234">
        <v>114</v>
      </c>
      <c r="B234">
        <v>3270</v>
      </c>
      <c r="C234" t="s">
        <v>506</v>
      </c>
      <c r="D234" t="s">
        <v>41</v>
      </c>
      <c r="E234" t="s">
        <v>30</v>
      </c>
      <c r="F234" t="s">
        <v>507</v>
      </c>
      <c r="G234" t="str">
        <f>"00133154"</f>
        <v>00133154</v>
      </c>
      <c r="H234" t="s">
        <v>508</v>
      </c>
      <c r="I234">
        <v>0</v>
      </c>
      <c r="J234">
        <v>0</v>
      </c>
      <c r="K234">
        <v>0</v>
      </c>
      <c r="L234">
        <v>0</v>
      </c>
      <c r="M234">
        <v>100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41</v>
      </c>
      <c r="W234">
        <v>287</v>
      </c>
      <c r="X234">
        <v>0</v>
      </c>
      <c r="Z234">
        <v>0</v>
      </c>
      <c r="AA234" t="s">
        <v>509</v>
      </c>
    </row>
    <row r="235" spans="1:27" x14ac:dyDescent="0.25">
      <c r="H235" t="s">
        <v>23</v>
      </c>
    </row>
    <row r="236" spans="1:27" x14ac:dyDescent="0.25">
      <c r="A236">
        <v>115</v>
      </c>
      <c r="B236">
        <v>1936</v>
      </c>
      <c r="C236" t="s">
        <v>510</v>
      </c>
      <c r="D236" t="s">
        <v>511</v>
      </c>
      <c r="E236" t="s">
        <v>512</v>
      </c>
      <c r="F236" t="s">
        <v>513</v>
      </c>
      <c r="G236" t="str">
        <f>"00043681"</f>
        <v>00043681</v>
      </c>
      <c r="H236" t="s">
        <v>514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30</v>
      </c>
      <c r="O236">
        <v>30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59</v>
      </c>
      <c r="W236">
        <v>413</v>
      </c>
      <c r="X236">
        <v>0</v>
      </c>
      <c r="Z236">
        <v>1</v>
      </c>
      <c r="AA236" t="s">
        <v>515</v>
      </c>
    </row>
    <row r="237" spans="1:27" x14ac:dyDescent="0.25">
      <c r="H237" t="s">
        <v>81</v>
      </c>
    </row>
    <row r="238" spans="1:27" x14ac:dyDescent="0.25">
      <c r="A238">
        <v>116</v>
      </c>
      <c r="B238">
        <v>4727</v>
      </c>
      <c r="C238" t="s">
        <v>516</v>
      </c>
      <c r="D238" t="s">
        <v>243</v>
      </c>
      <c r="E238" t="s">
        <v>517</v>
      </c>
      <c r="F238" t="s">
        <v>518</v>
      </c>
      <c r="G238" t="str">
        <f>"201410010589"</f>
        <v>201410010589</v>
      </c>
      <c r="H238" t="s">
        <v>519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5</v>
      </c>
      <c r="W238">
        <v>35</v>
      </c>
      <c r="X238">
        <v>0</v>
      </c>
      <c r="Z238">
        <v>0</v>
      </c>
      <c r="AA238" t="s">
        <v>520</v>
      </c>
    </row>
    <row r="239" spans="1:27" x14ac:dyDescent="0.25">
      <c r="H239" t="s">
        <v>23</v>
      </c>
    </row>
    <row r="240" spans="1:27" x14ac:dyDescent="0.25">
      <c r="A240">
        <v>117</v>
      </c>
      <c r="B240">
        <v>1664</v>
      </c>
      <c r="C240" t="s">
        <v>521</v>
      </c>
      <c r="D240" t="s">
        <v>522</v>
      </c>
      <c r="E240" t="s">
        <v>446</v>
      </c>
      <c r="F240" t="s">
        <v>523</v>
      </c>
      <c r="G240" t="str">
        <f>"201406012430"</f>
        <v>201406012430</v>
      </c>
      <c r="H240" t="s">
        <v>524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70</v>
      </c>
      <c r="O240">
        <v>0</v>
      </c>
      <c r="P240">
        <v>50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Z240">
        <v>3</v>
      </c>
      <c r="AA240" t="s">
        <v>525</v>
      </c>
    </row>
    <row r="241" spans="1:27" x14ac:dyDescent="0.25">
      <c r="H241" t="s">
        <v>87</v>
      </c>
    </row>
    <row r="242" spans="1:27" x14ac:dyDescent="0.25">
      <c r="A242">
        <v>118</v>
      </c>
      <c r="B242">
        <v>5768</v>
      </c>
      <c r="C242" t="s">
        <v>526</v>
      </c>
      <c r="D242" t="s">
        <v>240</v>
      </c>
      <c r="E242" t="s">
        <v>26</v>
      </c>
      <c r="F242" t="s">
        <v>527</v>
      </c>
      <c r="G242" t="str">
        <f>"201304004122"</f>
        <v>201304004122</v>
      </c>
      <c r="H242" t="s">
        <v>528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70</v>
      </c>
      <c r="O242">
        <v>0</v>
      </c>
      <c r="P242">
        <v>0</v>
      </c>
      <c r="Q242">
        <v>50</v>
      </c>
      <c r="R242">
        <v>0</v>
      </c>
      <c r="S242">
        <v>0</v>
      </c>
      <c r="T242">
        <v>0</v>
      </c>
      <c r="U242">
        <v>0</v>
      </c>
      <c r="V242">
        <v>16</v>
      </c>
      <c r="W242">
        <v>112</v>
      </c>
      <c r="X242">
        <v>0</v>
      </c>
      <c r="Z242">
        <v>0</v>
      </c>
      <c r="AA242" t="s">
        <v>529</v>
      </c>
    </row>
    <row r="243" spans="1:27" x14ac:dyDescent="0.25">
      <c r="H243" t="s">
        <v>81</v>
      </c>
    </row>
    <row r="244" spans="1:27" x14ac:dyDescent="0.25">
      <c r="A244">
        <v>119</v>
      </c>
      <c r="B244">
        <v>4349</v>
      </c>
      <c r="C244" t="s">
        <v>530</v>
      </c>
      <c r="D244" t="s">
        <v>41</v>
      </c>
      <c r="E244" t="s">
        <v>360</v>
      </c>
      <c r="F244" t="s">
        <v>531</v>
      </c>
      <c r="G244" t="str">
        <f>"201303000601"</f>
        <v>201303000601</v>
      </c>
      <c r="H244" t="s">
        <v>532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70</v>
      </c>
      <c r="O244">
        <v>0</v>
      </c>
      <c r="P244">
        <v>0</v>
      </c>
      <c r="Q244">
        <v>50</v>
      </c>
      <c r="R244">
        <v>0</v>
      </c>
      <c r="S244">
        <v>0</v>
      </c>
      <c r="T244">
        <v>0</v>
      </c>
      <c r="U244">
        <v>0</v>
      </c>
      <c r="V244">
        <v>39</v>
      </c>
      <c r="W244">
        <v>273</v>
      </c>
      <c r="X244">
        <v>0</v>
      </c>
      <c r="Z244">
        <v>0</v>
      </c>
      <c r="AA244" t="s">
        <v>533</v>
      </c>
    </row>
    <row r="245" spans="1:27" x14ac:dyDescent="0.25">
      <c r="H245" t="s">
        <v>51</v>
      </c>
    </row>
    <row r="246" spans="1:27" x14ac:dyDescent="0.25">
      <c r="A246">
        <v>120</v>
      </c>
      <c r="B246">
        <v>1367</v>
      </c>
      <c r="C246" t="s">
        <v>534</v>
      </c>
      <c r="D246" t="s">
        <v>535</v>
      </c>
      <c r="E246" t="s">
        <v>119</v>
      </c>
      <c r="F246" t="s">
        <v>536</v>
      </c>
      <c r="G246" t="str">
        <f>"00162567"</f>
        <v>00162567</v>
      </c>
      <c r="H246" t="s">
        <v>537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62</v>
      </c>
      <c r="W246">
        <v>434</v>
      </c>
      <c r="X246">
        <v>0</v>
      </c>
      <c r="Z246">
        <v>0</v>
      </c>
      <c r="AA246" t="s">
        <v>538</v>
      </c>
    </row>
    <row r="247" spans="1:27" x14ac:dyDescent="0.25">
      <c r="H247">
        <v>106</v>
      </c>
    </row>
    <row r="248" spans="1:27" x14ac:dyDescent="0.25">
      <c r="A248">
        <v>121</v>
      </c>
      <c r="B248">
        <v>1639</v>
      </c>
      <c r="C248" t="s">
        <v>539</v>
      </c>
      <c r="D248" t="s">
        <v>262</v>
      </c>
      <c r="E248" t="s">
        <v>192</v>
      </c>
      <c r="F248" t="s">
        <v>540</v>
      </c>
      <c r="G248" t="str">
        <f>"201304003140"</f>
        <v>201304003140</v>
      </c>
      <c r="H248">
        <v>682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30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59</v>
      </c>
      <c r="W248">
        <v>413</v>
      </c>
      <c r="X248">
        <v>0</v>
      </c>
      <c r="Z248">
        <v>0</v>
      </c>
      <c r="AA248">
        <v>1125</v>
      </c>
    </row>
    <row r="249" spans="1:27" x14ac:dyDescent="0.25">
      <c r="H249" t="s">
        <v>34</v>
      </c>
    </row>
    <row r="250" spans="1:27" x14ac:dyDescent="0.25">
      <c r="A250">
        <v>122</v>
      </c>
      <c r="B250">
        <v>4176</v>
      </c>
      <c r="C250" t="s">
        <v>541</v>
      </c>
      <c r="D250" t="s">
        <v>542</v>
      </c>
      <c r="E250" t="s">
        <v>375</v>
      </c>
      <c r="F250" t="s">
        <v>543</v>
      </c>
      <c r="G250" t="str">
        <f>"201410010791"</f>
        <v>201410010791</v>
      </c>
      <c r="H250" t="s">
        <v>164</v>
      </c>
      <c r="I250">
        <v>0</v>
      </c>
      <c r="J250">
        <v>0</v>
      </c>
      <c r="K250">
        <v>0</v>
      </c>
      <c r="L250">
        <v>200</v>
      </c>
      <c r="M250">
        <v>0</v>
      </c>
      <c r="N250">
        <v>70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25</v>
      </c>
      <c r="W250">
        <v>175</v>
      </c>
      <c r="X250">
        <v>0</v>
      </c>
      <c r="Z250">
        <v>0</v>
      </c>
      <c r="AA250" t="s">
        <v>544</v>
      </c>
    </row>
    <row r="251" spans="1:27" x14ac:dyDescent="0.25">
      <c r="H251" t="s">
        <v>39</v>
      </c>
    </row>
    <row r="252" spans="1:27" x14ac:dyDescent="0.25">
      <c r="A252">
        <v>123</v>
      </c>
      <c r="B252">
        <v>3865</v>
      </c>
      <c r="C252" t="s">
        <v>545</v>
      </c>
      <c r="D252" t="s">
        <v>546</v>
      </c>
      <c r="E252" t="s">
        <v>77</v>
      </c>
      <c r="F252" t="s">
        <v>547</v>
      </c>
      <c r="G252" t="str">
        <f>"201303000489"</f>
        <v>201303000489</v>
      </c>
      <c r="H252" t="s">
        <v>184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70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11</v>
      </c>
      <c r="W252">
        <v>77</v>
      </c>
      <c r="X252">
        <v>0</v>
      </c>
      <c r="Z252">
        <v>0</v>
      </c>
      <c r="AA252" t="s">
        <v>548</v>
      </c>
    </row>
    <row r="253" spans="1:27" x14ac:dyDescent="0.25">
      <c r="H253" t="s">
        <v>81</v>
      </c>
    </row>
    <row r="254" spans="1:27" x14ac:dyDescent="0.25">
      <c r="A254">
        <v>124</v>
      </c>
      <c r="B254">
        <v>2032</v>
      </c>
      <c r="C254" t="s">
        <v>549</v>
      </c>
      <c r="D254" t="s">
        <v>550</v>
      </c>
      <c r="E254" t="s">
        <v>404</v>
      </c>
      <c r="F254" t="s">
        <v>551</v>
      </c>
      <c r="G254" t="str">
        <f>"201412007163"</f>
        <v>201412007163</v>
      </c>
      <c r="H254" t="s">
        <v>552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70</v>
      </c>
      <c r="O254">
        <v>30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41</v>
      </c>
      <c r="W254">
        <v>287</v>
      </c>
      <c r="X254">
        <v>0</v>
      </c>
      <c r="Z254">
        <v>0</v>
      </c>
      <c r="AA254" t="s">
        <v>553</v>
      </c>
    </row>
    <row r="255" spans="1:27" x14ac:dyDescent="0.25">
      <c r="H255" t="s">
        <v>51</v>
      </c>
    </row>
    <row r="256" spans="1:27" x14ac:dyDescent="0.25">
      <c r="A256">
        <v>125</v>
      </c>
      <c r="B256">
        <v>3401</v>
      </c>
      <c r="C256" t="s">
        <v>554</v>
      </c>
      <c r="D256" t="s">
        <v>458</v>
      </c>
      <c r="E256" t="s">
        <v>25</v>
      </c>
      <c r="F256" t="s">
        <v>555</v>
      </c>
      <c r="G256" t="str">
        <f>"201406010097"</f>
        <v>201406010097</v>
      </c>
      <c r="H256" t="s">
        <v>43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70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36</v>
      </c>
      <c r="W256">
        <v>252</v>
      </c>
      <c r="X256">
        <v>0</v>
      </c>
      <c r="Z256">
        <v>0</v>
      </c>
      <c r="AA256" t="s">
        <v>556</v>
      </c>
    </row>
    <row r="257" spans="1:27" x14ac:dyDescent="0.25">
      <c r="H257" t="s">
        <v>34</v>
      </c>
    </row>
    <row r="258" spans="1:27" x14ac:dyDescent="0.25">
      <c r="A258">
        <v>126</v>
      </c>
      <c r="B258">
        <v>1436</v>
      </c>
      <c r="C258" t="s">
        <v>557</v>
      </c>
      <c r="D258" t="s">
        <v>558</v>
      </c>
      <c r="E258" t="s">
        <v>15</v>
      </c>
      <c r="F258" t="s">
        <v>559</v>
      </c>
      <c r="G258" t="str">
        <f>"201412005816"</f>
        <v>201412005816</v>
      </c>
      <c r="H258" t="s">
        <v>552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70</v>
      </c>
      <c r="O258">
        <v>0</v>
      </c>
      <c r="P258">
        <v>0</v>
      </c>
      <c r="Q258">
        <v>0</v>
      </c>
      <c r="R258">
        <v>30</v>
      </c>
      <c r="S258">
        <v>0</v>
      </c>
      <c r="T258">
        <v>0</v>
      </c>
      <c r="U258">
        <v>0</v>
      </c>
      <c r="V258">
        <v>40</v>
      </c>
      <c r="W258">
        <v>280</v>
      </c>
      <c r="X258">
        <v>0</v>
      </c>
      <c r="Z258">
        <v>0</v>
      </c>
      <c r="AA258" t="s">
        <v>560</v>
      </c>
    </row>
    <row r="259" spans="1:27" x14ac:dyDescent="0.25">
      <c r="H259" t="s">
        <v>39</v>
      </c>
    </row>
    <row r="260" spans="1:27" x14ac:dyDescent="0.25">
      <c r="A260">
        <v>127</v>
      </c>
      <c r="B260">
        <v>6154</v>
      </c>
      <c r="C260" t="s">
        <v>561</v>
      </c>
      <c r="D260" t="s">
        <v>562</v>
      </c>
      <c r="E260" t="s">
        <v>152</v>
      </c>
      <c r="F260" t="s">
        <v>563</v>
      </c>
      <c r="G260" t="str">
        <f>"201506001452"</f>
        <v>201506001452</v>
      </c>
      <c r="H260" t="s">
        <v>304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70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5</v>
      </c>
      <c r="W260">
        <v>35</v>
      </c>
      <c r="X260">
        <v>0</v>
      </c>
      <c r="Z260">
        <v>2</v>
      </c>
      <c r="AA260" t="s">
        <v>564</v>
      </c>
    </row>
    <row r="261" spans="1:27" x14ac:dyDescent="0.25">
      <c r="H261" t="s">
        <v>19</v>
      </c>
    </row>
    <row r="262" spans="1:27" x14ac:dyDescent="0.25">
      <c r="A262">
        <v>128</v>
      </c>
      <c r="B262">
        <v>771</v>
      </c>
      <c r="C262" t="s">
        <v>13</v>
      </c>
      <c r="D262" t="s">
        <v>240</v>
      </c>
      <c r="E262" t="s">
        <v>77</v>
      </c>
      <c r="F262" t="s">
        <v>565</v>
      </c>
      <c r="G262" t="str">
        <f>"201304005870"</f>
        <v>201304005870</v>
      </c>
      <c r="H262" t="s">
        <v>233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38</v>
      </c>
      <c r="W262">
        <v>266</v>
      </c>
      <c r="X262">
        <v>0</v>
      </c>
      <c r="Z262">
        <v>0</v>
      </c>
      <c r="AA262" t="s">
        <v>566</v>
      </c>
    </row>
    <row r="263" spans="1:27" x14ac:dyDescent="0.25">
      <c r="H263" t="s">
        <v>58</v>
      </c>
    </row>
    <row r="264" spans="1:27" x14ac:dyDescent="0.25">
      <c r="A264">
        <v>129</v>
      </c>
      <c r="B264">
        <v>2604</v>
      </c>
      <c r="C264" t="s">
        <v>567</v>
      </c>
      <c r="D264" t="s">
        <v>41</v>
      </c>
      <c r="E264" t="s">
        <v>25</v>
      </c>
      <c r="F264" t="s">
        <v>568</v>
      </c>
      <c r="G264" t="str">
        <f>"201412007175"</f>
        <v>201412007175</v>
      </c>
      <c r="H264" t="s">
        <v>304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70</v>
      </c>
      <c r="O264">
        <v>0</v>
      </c>
      <c r="P264">
        <v>0</v>
      </c>
      <c r="Q264">
        <v>0</v>
      </c>
      <c r="R264">
        <v>30</v>
      </c>
      <c r="S264">
        <v>0</v>
      </c>
      <c r="T264">
        <v>0</v>
      </c>
      <c r="U264">
        <v>0</v>
      </c>
      <c r="V264">
        <v>28</v>
      </c>
      <c r="W264">
        <v>196</v>
      </c>
      <c r="X264">
        <v>0</v>
      </c>
      <c r="Z264">
        <v>1</v>
      </c>
      <c r="AA264" t="s">
        <v>569</v>
      </c>
    </row>
    <row r="265" spans="1:27" x14ac:dyDescent="0.25">
      <c r="H265" t="s">
        <v>81</v>
      </c>
    </row>
    <row r="266" spans="1:27" x14ac:dyDescent="0.25">
      <c r="A266">
        <v>130</v>
      </c>
      <c r="B266">
        <v>6111</v>
      </c>
      <c r="C266" t="s">
        <v>570</v>
      </c>
      <c r="D266" t="s">
        <v>571</v>
      </c>
      <c r="E266" t="s">
        <v>572</v>
      </c>
      <c r="F266" t="s">
        <v>573</v>
      </c>
      <c r="G266" t="str">
        <f>"201406011483"</f>
        <v>201406011483</v>
      </c>
      <c r="H266" t="s">
        <v>574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70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7</v>
      </c>
      <c r="W266">
        <v>49</v>
      </c>
      <c r="X266">
        <v>0</v>
      </c>
      <c r="Z266">
        <v>0</v>
      </c>
      <c r="AA266" t="s">
        <v>575</v>
      </c>
    </row>
    <row r="267" spans="1:27" x14ac:dyDescent="0.25">
      <c r="H267" t="s">
        <v>39</v>
      </c>
    </row>
    <row r="268" spans="1:27" x14ac:dyDescent="0.25">
      <c r="A268">
        <v>131</v>
      </c>
      <c r="B268">
        <v>2</v>
      </c>
      <c r="C268" t="s">
        <v>576</v>
      </c>
      <c r="D268" t="s">
        <v>243</v>
      </c>
      <c r="E268" t="s">
        <v>15</v>
      </c>
      <c r="F268" t="s">
        <v>577</v>
      </c>
      <c r="G268" t="str">
        <f>"201511020205"</f>
        <v>201511020205</v>
      </c>
      <c r="H268" t="s">
        <v>578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70</v>
      </c>
      <c r="O268">
        <v>0</v>
      </c>
      <c r="P268">
        <v>0</v>
      </c>
      <c r="Q268">
        <v>50</v>
      </c>
      <c r="R268">
        <v>0</v>
      </c>
      <c r="S268">
        <v>0</v>
      </c>
      <c r="T268">
        <v>0</v>
      </c>
      <c r="U268">
        <v>0</v>
      </c>
      <c r="V268">
        <v>15</v>
      </c>
      <c r="W268">
        <v>105</v>
      </c>
      <c r="X268">
        <v>0</v>
      </c>
      <c r="Z268">
        <v>1</v>
      </c>
      <c r="AA268" t="s">
        <v>579</v>
      </c>
    </row>
    <row r="269" spans="1:27" x14ac:dyDescent="0.25">
      <c r="H269" t="s">
        <v>39</v>
      </c>
    </row>
    <row r="270" spans="1:27" x14ac:dyDescent="0.25">
      <c r="A270">
        <v>132</v>
      </c>
      <c r="B270">
        <v>469</v>
      </c>
      <c r="C270" t="s">
        <v>580</v>
      </c>
      <c r="D270" t="s">
        <v>89</v>
      </c>
      <c r="E270" t="s">
        <v>26</v>
      </c>
      <c r="F270" t="s">
        <v>581</v>
      </c>
      <c r="G270" t="str">
        <f>"201402004519"</f>
        <v>201402004519</v>
      </c>
      <c r="H270" t="s">
        <v>504</v>
      </c>
      <c r="I270">
        <v>0</v>
      </c>
      <c r="J270">
        <v>0</v>
      </c>
      <c r="K270">
        <v>0</v>
      </c>
      <c r="L270">
        <v>200</v>
      </c>
      <c r="M270">
        <v>0</v>
      </c>
      <c r="N270">
        <v>70</v>
      </c>
      <c r="O270">
        <v>0</v>
      </c>
      <c r="P270">
        <v>30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Z270">
        <v>0</v>
      </c>
      <c r="AA270" t="s">
        <v>582</v>
      </c>
    </row>
    <row r="271" spans="1:27" x14ac:dyDescent="0.25">
      <c r="H271" t="s">
        <v>51</v>
      </c>
    </row>
    <row r="272" spans="1:27" x14ac:dyDescent="0.25">
      <c r="A272">
        <v>133</v>
      </c>
      <c r="B272">
        <v>3354</v>
      </c>
      <c r="C272" t="s">
        <v>583</v>
      </c>
      <c r="D272" t="s">
        <v>25</v>
      </c>
      <c r="E272" t="s">
        <v>171</v>
      </c>
      <c r="F272" t="s">
        <v>584</v>
      </c>
      <c r="G272" t="str">
        <f>"201406011966"</f>
        <v>201406011966</v>
      </c>
      <c r="H272" t="s">
        <v>287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30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25</v>
      </c>
      <c r="W272">
        <v>175</v>
      </c>
      <c r="X272">
        <v>0</v>
      </c>
      <c r="Z272">
        <v>0</v>
      </c>
      <c r="AA272" t="s">
        <v>585</v>
      </c>
    </row>
    <row r="273" spans="1:27" x14ac:dyDescent="0.25">
      <c r="H273" t="s">
        <v>23</v>
      </c>
    </row>
    <row r="274" spans="1:27" x14ac:dyDescent="0.25">
      <c r="A274">
        <v>134</v>
      </c>
      <c r="B274">
        <v>3281</v>
      </c>
      <c r="C274" t="s">
        <v>586</v>
      </c>
      <c r="D274" t="s">
        <v>152</v>
      </c>
      <c r="E274" t="s">
        <v>135</v>
      </c>
      <c r="F274" t="s">
        <v>587</v>
      </c>
      <c r="G274" t="str">
        <f>"201605000249"</f>
        <v>201605000249</v>
      </c>
      <c r="H274">
        <v>858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50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24</v>
      </c>
      <c r="W274">
        <v>168</v>
      </c>
      <c r="X274">
        <v>0</v>
      </c>
      <c r="Z274">
        <v>0</v>
      </c>
      <c r="AA274">
        <v>1076</v>
      </c>
    </row>
    <row r="275" spans="1:27" x14ac:dyDescent="0.25">
      <c r="H275">
        <v>106</v>
      </c>
    </row>
    <row r="276" spans="1:27" x14ac:dyDescent="0.25">
      <c r="A276">
        <v>135</v>
      </c>
      <c r="B276">
        <v>1117</v>
      </c>
      <c r="C276" t="s">
        <v>588</v>
      </c>
      <c r="D276" t="s">
        <v>171</v>
      </c>
      <c r="E276" t="s">
        <v>192</v>
      </c>
      <c r="F276" t="s">
        <v>589</v>
      </c>
      <c r="G276" t="str">
        <f>"201402009422"</f>
        <v>201402009422</v>
      </c>
      <c r="H276" t="s">
        <v>590</v>
      </c>
      <c r="I276">
        <v>0</v>
      </c>
      <c r="J276">
        <v>0</v>
      </c>
      <c r="K276">
        <v>0</v>
      </c>
      <c r="L276">
        <v>200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Z276">
        <v>2</v>
      </c>
      <c r="AA276" t="s">
        <v>591</v>
      </c>
    </row>
    <row r="277" spans="1:27" x14ac:dyDescent="0.25">
      <c r="H277" t="s">
        <v>87</v>
      </c>
    </row>
    <row r="278" spans="1:27" x14ac:dyDescent="0.25">
      <c r="A278">
        <v>136</v>
      </c>
      <c r="B278">
        <v>1405</v>
      </c>
      <c r="C278" t="s">
        <v>592</v>
      </c>
      <c r="D278" t="s">
        <v>114</v>
      </c>
      <c r="E278" t="s">
        <v>15</v>
      </c>
      <c r="F278" t="s">
        <v>593</v>
      </c>
      <c r="G278" t="str">
        <f>"201406012481"</f>
        <v>201406012481</v>
      </c>
      <c r="H278">
        <v>671</v>
      </c>
      <c r="I278">
        <v>0</v>
      </c>
      <c r="J278">
        <v>0</v>
      </c>
      <c r="K278">
        <v>0</v>
      </c>
      <c r="L278">
        <v>260</v>
      </c>
      <c r="M278">
        <v>0</v>
      </c>
      <c r="N278">
        <v>70</v>
      </c>
      <c r="O278">
        <v>30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5</v>
      </c>
      <c r="W278">
        <v>35</v>
      </c>
      <c r="X278">
        <v>0</v>
      </c>
      <c r="Z278">
        <v>0</v>
      </c>
      <c r="AA278">
        <v>1066</v>
      </c>
    </row>
    <row r="279" spans="1:27" x14ac:dyDescent="0.25">
      <c r="H279" t="s">
        <v>229</v>
      </c>
    </row>
    <row r="280" spans="1:27" x14ac:dyDescent="0.25">
      <c r="A280">
        <v>137</v>
      </c>
      <c r="B280">
        <v>1328</v>
      </c>
      <c r="C280" t="s">
        <v>594</v>
      </c>
      <c r="D280" t="s">
        <v>595</v>
      </c>
      <c r="E280" t="s">
        <v>94</v>
      </c>
      <c r="F280" t="s">
        <v>596</v>
      </c>
      <c r="G280" t="str">
        <f>"201410000229"</f>
        <v>201410000229</v>
      </c>
      <c r="H280">
        <v>704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30</v>
      </c>
      <c r="O280">
        <v>30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43</v>
      </c>
      <c r="W280">
        <v>301</v>
      </c>
      <c r="X280">
        <v>0</v>
      </c>
      <c r="Z280">
        <v>0</v>
      </c>
      <c r="AA280">
        <v>1065</v>
      </c>
    </row>
    <row r="281" spans="1:27" x14ac:dyDescent="0.25">
      <c r="H281" t="s">
        <v>87</v>
      </c>
    </row>
    <row r="282" spans="1:27" x14ac:dyDescent="0.25">
      <c r="A282">
        <v>138</v>
      </c>
      <c r="B282">
        <v>2046</v>
      </c>
      <c r="C282" t="s">
        <v>597</v>
      </c>
      <c r="D282" t="s">
        <v>41</v>
      </c>
      <c r="E282" t="s">
        <v>36</v>
      </c>
      <c r="F282" t="s">
        <v>598</v>
      </c>
      <c r="G282" t="str">
        <f>"201406006266"</f>
        <v>201406006266</v>
      </c>
      <c r="H282" t="s">
        <v>599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70</v>
      </c>
      <c r="O282">
        <v>50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Z282">
        <v>0</v>
      </c>
      <c r="AA282" t="s">
        <v>600</v>
      </c>
    </row>
    <row r="283" spans="1:27" x14ac:dyDescent="0.25">
      <c r="H283">
        <v>106</v>
      </c>
    </row>
    <row r="284" spans="1:27" x14ac:dyDescent="0.25">
      <c r="A284">
        <v>139</v>
      </c>
      <c r="B284">
        <v>3593</v>
      </c>
      <c r="C284" t="s">
        <v>601</v>
      </c>
      <c r="D284" t="s">
        <v>15</v>
      </c>
      <c r="E284" t="s">
        <v>152</v>
      </c>
      <c r="F284" t="s">
        <v>602</v>
      </c>
      <c r="G284" t="str">
        <f>"201511024966"</f>
        <v>201511024966</v>
      </c>
      <c r="H284" t="s">
        <v>603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70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52</v>
      </c>
      <c r="W284">
        <v>364</v>
      </c>
      <c r="X284">
        <v>0</v>
      </c>
      <c r="Z284">
        <v>0</v>
      </c>
      <c r="AA284" t="s">
        <v>604</v>
      </c>
    </row>
    <row r="285" spans="1:27" x14ac:dyDescent="0.25">
      <c r="H285">
        <v>106</v>
      </c>
    </row>
    <row r="286" spans="1:27" x14ac:dyDescent="0.25">
      <c r="A286">
        <v>140</v>
      </c>
      <c r="B286">
        <v>172</v>
      </c>
      <c r="C286" t="s">
        <v>605</v>
      </c>
      <c r="D286" t="s">
        <v>606</v>
      </c>
      <c r="E286" t="s">
        <v>25</v>
      </c>
      <c r="F286" t="s">
        <v>607</v>
      </c>
      <c r="G286" t="str">
        <f>"201406001239"</f>
        <v>201406001239</v>
      </c>
      <c r="H286" t="s">
        <v>96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70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5</v>
      </c>
      <c r="W286">
        <v>35</v>
      </c>
      <c r="X286">
        <v>0</v>
      </c>
      <c r="Z286">
        <v>0</v>
      </c>
      <c r="AA286" t="s">
        <v>608</v>
      </c>
    </row>
    <row r="287" spans="1:27" x14ac:dyDescent="0.25">
      <c r="H287" t="s">
        <v>87</v>
      </c>
    </row>
    <row r="288" spans="1:27" x14ac:dyDescent="0.25">
      <c r="A288">
        <v>141</v>
      </c>
      <c r="B288">
        <v>4324</v>
      </c>
      <c r="C288" t="s">
        <v>609</v>
      </c>
      <c r="D288" t="s">
        <v>208</v>
      </c>
      <c r="E288" t="s">
        <v>15</v>
      </c>
      <c r="F288" t="s">
        <v>610</v>
      </c>
      <c r="G288" t="str">
        <f>"00209588"</f>
        <v>00209588</v>
      </c>
      <c r="H288" t="s">
        <v>611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50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46</v>
      </c>
      <c r="W288">
        <v>322</v>
      </c>
      <c r="X288">
        <v>0</v>
      </c>
      <c r="Z288">
        <v>0</v>
      </c>
      <c r="AA288" t="s">
        <v>612</v>
      </c>
    </row>
    <row r="289" spans="1:27" x14ac:dyDescent="0.25">
      <c r="H289">
        <v>106</v>
      </c>
    </row>
    <row r="290" spans="1:27" x14ac:dyDescent="0.25">
      <c r="A290">
        <v>142</v>
      </c>
      <c r="B290">
        <v>5176</v>
      </c>
      <c r="C290" t="s">
        <v>613</v>
      </c>
      <c r="D290" t="s">
        <v>124</v>
      </c>
      <c r="E290" t="s">
        <v>267</v>
      </c>
      <c r="F290" t="s">
        <v>614</v>
      </c>
      <c r="G290" t="str">
        <f>"201406010144"</f>
        <v>201406010144</v>
      </c>
      <c r="H290" t="s">
        <v>164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70</v>
      </c>
      <c r="O290">
        <v>0</v>
      </c>
      <c r="P290">
        <v>30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9</v>
      </c>
      <c r="W290">
        <v>63</v>
      </c>
      <c r="X290">
        <v>0</v>
      </c>
      <c r="Z290">
        <v>0</v>
      </c>
      <c r="AA290" t="s">
        <v>615</v>
      </c>
    </row>
    <row r="291" spans="1:27" x14ac:dyDescent="0.25">
      <c r="H291" t="s">
        <v>39</v>
      </c>
    </row>
    <row r="292" spans="1:27" x14ac:dyDescent="0.25">
      <c r="A292">
        <v>143</v>
      </c>
      <c r="B292">
        <v>4167</v>
      </c>
      <c r="C292" t="s">
        <v>616</v>
      </c>
      <c r="D292" t="s">
        <v>60</v>
      </c>
      <c r="E292" t="s">
        <v>617</v>
      </c>
      <c r="F292" t="s">
        <v>618</v>
      </c>
      <c r="G292" t="str">
        <f>"00103746"</f>
        <v>00103746</v>
      </c>
      <c r="H292" t="s">
        <v>233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Z292">
        <v>0</v>
      </c>
      <c r="AA292" t="s">
        <v>619</v>
      </c>
    </row>
    <row r="293" spans="1:27" x14ac:dyDescent="0.25">
      <c r="H293" t="s">
        <v>39</v>
      </c>
    </row>
    <row r="294" spans="1:27" x14ac:dyDescent="0.25">
      <c r="A294">
        <v>144</v>
      </c>
      <c r="B294">
        <v>3722</v>
      </c>
      <c r="C294" t="s">
        <v>620</v>
      </c>
      <c r="D294" t="s">
        <v>621</v>
      </c>
      <c r="E294" t="s">
        <v>622</v>
      </c>
      <c r="F294" t="s">
        <v>623</v>
      </c>
      <c r="G294" t="str">
        <f>"00161444"</f>
        <v>00161444</v>
      </c>
      <c r="H294" t="s">
        <v>624</v>
      </c>
      <c r="I294">
        <v>0</v>
      </c>
      <c r="J294">
        <v>0</v>
      </c>
      <c r="K294">
        <v>0</v>
      </c>
      <c r="L294">
        <v>200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6</v>
      </c>
      <c r="W294">
        <v>42</v>
      </c>
      <c r="X294">
        <v>0</v>
      </c>
      <c r="Z294">
        <v>0</v>
      </c>
      <c r="AA294" t="s">
        <v>625</v>
      </c>
    </row>
    <row r="295" spans="1:27" x14ac:dyDescent="0.25">
      <c r="H295" t="s">
        <v>39</v>
      </c>
    </row>
    <row r="296" spans="1:27" x14ac:dyDescent="0.25">
      <c r="A296">
        <v>145</v>
      </c>
      <c r="B296">
        <v>4123</v>
      </c>
      <c r="C296" t="s">
        <v>626</v>
      </c>
      <c r="D296" t="s">
        <v>208</v>
      </c>
      <c r="E296" t="s">
        <v>15</v>
      </c>
      <c r="F296" t="s">
        <v>627</v>
      </c>
      <c r="G296" t="str">
        <f>"00154852"</f>
        <v>00154852</v>
      </c>
      <c r="H296" t="s">
        <v>628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70</v>
      </c>
      <c r="O296">
        <v>0</v>
      </c>
      <c r="P296">
        <v>0</v>
      </c>
      <c r="Q296">
        <v>30</v>
      </c>
      <c r="R296">
        <v>0</v>
      </c>
      <c r="S296">
        <v>0</v>
      </c>
      <c r="T296">
        <v>0</v>
      </c>
      <c r="U296">
        <v>0</v>
      </c>
      <c r="V296">
        <v>38</v>
      </c>
      <c r="W296">
        <v>266</v>
      </c>
      <c r="X296">
        <v>0</v>
      </c>
      <c r="Z296">
        <v>2</v>
      </c>
      <c r="AA296" t="s">
        <v>629</v>
      </c>
    </row>
    <row r="297" spans="1:27" x14ac:dyDescent="0.25">
      <c r="H297" t="s">
        <v>58</v>
      </c>
    </row>
    <row r="298" spans="1:27" x14ac:dyDescent="0.25">
      <c r="A298">
        <v>146</v>
      </c>
      <c r="B298">
        <v>3484</v>
      </c>
      <c r="C298" t="s">
        <v>630</v>
      </c>
      <c r="D298" t="s">
        <v>247</v>
      </c>
      <c r="E298" t="s">
        <v>192</v>
      </c>
      <c r="F298" t="s">
        <v>631</v>
      </c>
      <c r="G298" t="str">
        <f>"201406006277"</f>
        <v>201406006277</v>
      </c>
      <c r="H298" t="s">
        <v>632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70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3</v>
      </c>
      <c r="W298">
        <v>21</v>
      </c>
      <c r="X298">
        <v>0</v>
      </c>
      <c r="Z298">
        <v>0</v>
      </c>
      <c r="AA298" t="s">
        <v>633</v>
      </c>
    </row>
    <row r="299" spans="1:27" x14ac:dyDescent="0.25">
      <c r="H299" t="s">
        <v>87</v>
      </c>
    </row>
    <row r="300" spans="1:27" x14ac:dyDescent="0.25">
      <c r="A300">
        <v>147</v>
      </c>
      <c r="B300">
        <v>2352</v>
      </c>
      <c r="C300" t="s">
        <v>634</v>
      </c>
      <c r="D300" t="s">
        <v>635</v>
      </c>
      <c r="E300" t="s">
        <v>636</v>
      </c>
      <c r="F300" t="s">
        <v>637</v>
      </c>
      <c r="G300" t="str">
        <f>"201002000306"</f>
        <v>201002000306</v>
      </c>
      <c r="H300" t="s">
        <v>638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70</v>
      </c>
      <c r="O300">
        <v>0</v>
      </c>
      <c r="P300">
        <v>0</v>
      </c>
      <c r="Q300">
        <v>30</v>
      </c>
      <c r="R300">
        <v>0</v>
      </c>
      <c r="S300">
        <v>0</v>
      </c>
      <c r="T300">
        <v>0</v>
      </c>
      <c r="U300">
        <v>0</v>
      </c>
      <c r="V300">
        <v>9</v>
      </c>
      <c r="W300">
        <v>63</v>
      </c>
      <c r="X300">
        <v>0</v>
      </c>
      <c r="Z300">
        <v>0</v>
      </c>
      <c r="AA300" t="s">
        <v>639</v>
      </c>
    </row>
    <row r="301" spans="1:27" x14ac:dyDescent="0.25">
      <c r="H301" t="s">
        <v>229</v>
      </c>
    </row>
    <row r="302" spans="1:27" x14ac:dyDescent="0.25">
      <c r="A302">
        <v>148</v>
      </c>
      <c r="B302">
        <v>3913</v>
      </c>
      <c r="C302" t="s">
        <v>640</v>
      </c>
      <c r="D302" t="s">
        <v>641</v>
      </c>
      <c r="E302" t="s">
        <v>192</v>
      </c>
      <c r="F302" t="s">
        <v>642</v>
      </c>
      <c r="G302" t="str">
        <f>"201507003308"</f>
        <v>201507003308</v>
      </c>
      <c r="H302" t="s">
        <v>643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28</v>
      </c>
      <c r="W302">
        <v>196</v>
      </c>
      <c r="X302">
        <v>0</v>
      </c>
      <c r="Z302">
        <v>0</v>
      </c>
      <c r="AA302" t="s">
        <v>644</v>
      </c>
    </row>
    <row r="303" spans="1:27" x14ac:dyDescent="0.25">
      <c r="H303" t="s">
        <v>39</v>
      </c>
    </row>
    <row r="304" spans="1:27" x14ac:dyDescent="0.25">
      <c r="A304">
        <v>149</v>
      </c>
      <c r="B304">
        <v>5484</v>
      </c>
      <c r="C304" t="s">
        <v>645</v>
      </c>
      <c r="D304" t="s">
        <v>135</v>
      </c>
      <c r="E304" t="s">
        <v>25</v>
      </c>
      <c r="F304" t="s">
        <v>646</v>
      </c>
      <c r="G304" t="str">
        <f>"00201811"</f>
        <v>00201811</v>
      </c>
      <c r="H304" t="s">
        <v>280</v>
      </c>
      <c r="I304">
        <v>0</v>
      </c>
      <c r="J304">
        <v>0</v>
      </c>
      <c r="K304">
        <v>0</v>
      </c>
      <c r="L304">
        <v>200</v>
      </c>
      <c r="M304">
        <v>0</v>
      </c>
      <c r="N304">
        <v>70</v>
      </c>
      <c r="O304">
        <v>30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9</v>
      </c>
      <c r="W304">
        <v>63</v>
      </c>
      <c r="X304">
        <v>0</v>
      </c>
      <c r="Z304">
        <v>0</v>
      </c>
      <c r="AA304" t="s">
        <v>647</v>
      </c>
    </row>
    <row r="305" spans="1:27" x14ac:dyDescent="0.25">
      <c r="H305" t="s">
        <v>19</v>
      </c>
    </row>
    <row r="306" spans="1:27" x14ac:dyDescent="0.25">
      <c r="A306">
        <v>150</v>
      </c>
      <c r="B306">
        <v>334</v>
      </c>
      <c r="C306" t="s">
        <v>648</v>
      </c>
      <c r="D306" t="s">
        <v>124</v>
      </c>
      <c r="E306" t="s">
        <v>47</v>
      </c>
      <c r="F306" t="s">
        <v>649</v>
      </c>
      <c r="G306" t="str">
        <f>"00015314"</f>
        <v>00015314</v>
      </c>
      <c r="H306" t="s">
        <v>650</v>
      </c>
      <c r="I306">
        <v>0</v>
      </c>
      <c r="J306">
        <v>0</v>
      </c>
      <c r="K306">
        <v>0</v>
      </c>
      <c r="L306">
        <v>200</v>
      </c>
      <c r="M306">
        <v>0</v>
      </c>
      <c r="N306">
        <v>70</v>
      </c>
      <c r="O306">
        <v>0</v>
      </c>
      <c r="P306">
        <v>30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Z306">
        <v>0</v>
      </c>
      <c r="AA306" t="s">
        <v>651</v>
      </c>
    </row>
    <row r="307" spans="1:27" x14ac:dyDescent="0.25">
      <c r="H307" t="s">
        <v>87</v>
      </c>
    </row>
    <row r="308" spans="1:27" x14ac:dyDescent="0.25">
      <c r="A308">
        <v>151</v>
      </c>
      <c r="B308">
        <v>4369</v>
      </c>
      <c r="C308" t="s">
        <v>652</v>
      </c>
      <c r="D308" t="s">
        <v>15</v>
      </c>
      <c r="E308" t="s">
        <v>157</v>
      </c>
      <c r="F308" t="s">
        <v>653</v>
      </c>
      <c r="G308" t="str">
        <f>"201304000666"</f>
        <v>201304000666</v>
      </c>
      <c r="H308">
        <v>737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32</v>
      </c>
      <c r="W308">
        <v>224</v>
      </c>
      <c r="X308">
        <v>0</v>
      </c>
      <c r="Z308">
        <v>0</v>
      </c>
      <c r="AA308">
        <v>991</v>
      </c>
    </row>
    <row r="309" spans="1:27" x14ac:dyDescent="0.25">
      <c r="H309">
        <v>104</v>
      </c>
    </row>
    <row r="310" spans="1:27" x14ac:dyDescent="0.25">
      <c r="A310">
        <v>152</v>
      </c>
      <c r="B310">
        <v>2989</v>
      </c>
      <c r="C310" t="s">
        <v>654</v>
      </c>
      <c r="D310" t="s">
        <v>655</v>
      </c>
      <c r="E310" t="s">
        <v>119</v>
      </c>
      <c r="F310" t="s">
        <v>656</v>
      </c>
      <c r="G310" t="str">
        <f>"201406017947"</f>
        <v>201406017947</v>
      </c>
      <c r="H310" t="s">
        <v>237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70</v>
      </c>
      <c r="O310">
        <v>30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21</v>
      </c>
      <c r="W310">
        <v>147</v>
      </c>
      <c r="X310">
        <v>0</v>
      </c>
      <c r="Z310">
        <v>0</v>
      </c>
      <c r="AA310" t="s">
        <v>657</v>
      </c>
    </row>
    <row r="311" spans="1:27" x14ac:dyDescent="0.25">
      <c r="H311" t="s">
        <v>34</v>
      </c>
    </row>
    <row r="312" spans="1:27" x14ac:dyDescent="0.25">
      <c r="A312">
        <v>153</v>
      </c>
      <c r="B312">
        <v>6298</v>
      </c>
      <c r="C312" t="s">
        <v>658</v>
      </c>
      <c r="D312" t="s">
        <v>659</v>
      </c>
      <c r="E312" t="s">
        <v>26</v>
      </c>
      <c r="F312" t="s">
        <v>660</v>
      </c>
      <c r="G312" t="str">
        <f>"00077946"</f>
        <v>00077946</v>
      </c>
      <c r="H312" t="s">
        <v>661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70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Z312">
        <v>0</v>
      </c>
      <c r="AA312" t="s">
        <v>662</v>
      </c>
    </row>
    <row r="313" spans="1:27" x14ac:dyDescent="0.25">
      <c r="H313">
        <v>104</v>
      </c>
    </row>
    <row r="314" spans="1:27" x14ac:dyDescent="0.25">
      <c r="A314">
        <v>154</v>
      </c>
      <c r="B314">
        <v>2152</v>
      </c>
      <c r="C314" t="s">
        <v>663</v>
      </c>
      <c r="D314" t="s">
        <v>664</v>
      </c>
      <c r="E314" t="s">
        <v>119</v>
      </c>
      <c r="F314" t="s">
        <v>665</v>
      </c>
      <c r="G314" t="str">
        <f>"00193197"</f>
        <v>00193197</v>
      </c>
      <c r="H314" t="s">
        <v>666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70</v>
      </c>
      <c r="O314">
        <v>30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22</v>
      </c>
      <c r="W314">
        <v>154</v>
      </c>
      <c r="X314">
        <v>0</v>
      </c>
      <c r="Z314">
        <v>0</v>
      </c>
      <c r="AA314" t="s">
        <v>667</v>
      </c>
    </row>
    <row r="315" spans="1:27" x14ac:dyDescent="0.25">
      <c r="H315">
        <v>106</v>
      </c>
    </row>
    <row r="316" spans="1:27" x14ac:dyDescent="0.25">
      <c r="A316">
        <v>155</v>
      </c>
      <c r="B316">
        <v>4768</v>
      </c>
      <c r="C316" t="s">
        <v>668</v>
      </c>
      <c r="D316" t="s">
        <v>669</v>
      </c>
      <c r="E316" t="s">
        <v>670</v>
      </c>
      <c r="F316" t="s">
        <v>671</v>
      </c>
      <c r="G316" t="str">
        <f>"201406001533"</f>
        <v>201406001533</v>
      </c>
      <c r="H316" t="s">
        <v>672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70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3</v>
      </c>
      <c r="W316">
        <v>21</v>
      </c>
      <c r="X316">
        <v>0</v>
      </c>
      <c r="Z316">
        <v>0</v>
      </c>
      <c r="AA316" t="s">
        <v>673</v>
      </c>
    </row>
    <row r="317" spans="1:27" x14ac:dyDescent="0.25">
      <c r="H317" t="s">
        <v>39</v>
      </c>
    </row>
    <row r="318" spans="1:27" x14ac:dyDescent="0.25">
      <c r="A318">
        <v>156</v>
      </c>
      <c r="B318">
        <v>3468</v>
      </c>
      <c r="C318" t="s">
        <v>674</v>
      </c>
      <c r="D318" t="s">
        <v>675</v>
      </c>
      <c r="E318" t="s">
        <v>192</v>
      </c>
      <c r="F318" t="s">
        <v>676</v>
      </c>
      <c r="G318" t="str">
        <f>"201412005284"</f>
        <v>201412005284</v>
      </c>
      <c r="H318" t="s">
        <v>677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50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Z318">
        <v>2</v>
      </c>
      <c r="AA318" t="s">
        <v>678</v>
      </c>
    </row>
    <row r="319" spans="1:27" x14ac:dyDescent="0.25">
      <c r="H319" t="s">
        <v>81</v>
      </c>
    </row>
    <row r="320" spans="1:27" x14ac:dyDescent="0.25">
      <c r="A320">
        <v>157</v>
      </c>
      <c r="B320">
        <v>5141</v>
      </c>
      <c r="C320" t="s">
        <v>679</v>
      </c>
      <c r="D320" t="s">
        <v>680</v>
      </c>
      <c r="E320" t="s">
        <v>30</v>
      </c>
      <c r="F320" t="s">
        <v>681</v>
      </c>
      <c r="G320" t="str">
        <f>"201409006179"</f>
        <v>201409006179</v>
      </c>
      <c r="H320" t="s">
        <v>682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30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11</v>
      </c>
      <c r="W320">
        <v>77</v>
      </c>
      <c r="X320">
        <v>0</v>
      </c>
      <c r="Z320">
        <v>0</v>
      </c>
      <c r="AA320" t="s">
        <v>683</v>
      </c>
    </row>
    <row r="321" spans="1:27" x14ac:dyDescent="0.25">
      <c r="H321" t="s">
        <v>39</v>
      </c>
    </row>
    <row r="322" spans="1:27" x14ac:dyDescent="0.25">
      <c r="A322">
        <v>158</v>
      </c>
      <c r="B322">
        <v>1155</v>
      </c>
      <c r="C322" t="s">
        <v>684</v>
      </c>
      <c r="D322" t="s">
        <v>15</v>
      </c>
      <c r="E322" t="s">
        <v>25</v>
      </c>
      <c r="F322" t="s">
        <v>685</v>
      </c>
      <c r="G322" t="str">
        <f>"00198228"</f>
        <v>00198228</v>
      </c>
      <c r="H322" t="s">
        <v>237</v>
      </c>
      <c r="I322">
        <v>0</v>
      </c>
      <c r="J322">
        <v>0</v>
      </c>
      <c r="K322">
        <v>0</v>
      </c>
      <c r="L322">
        <v>0</v>
      </c>
      <c r="M322">
        <v>100</v>
      </c>
      <c r="N322">
        <v>70</v>
      </c>
      <c r="O322">
        <v>30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Z322">
        <v>0</v>
      </c>
      <c r="AA322" t="s">
        <v>686</v>
      </c>
    </row>
    <row r="323" spans="1:27" x14ac:dyDescent="0.25">
      <c r="H323" t="s">
        <v>19</v>
      </c>
    </row>
    <row r="324" spans="1:27" x14ac:dyDescent="0.25">
      <c r="A324">
        <v>159</v>
      </c>
      <c r="B324">
        <v>3993</v>
      </c>
      <c r="C324" t="s">
        <v>687</v>
      </c>
      <c r="D324" t="s">
        <v>135</v>
      </c>
      <c r="E324" t="s">
        <v>30</v>
      </c>
      <c r="F324" t="s">
        <v>688</v>
      </c>
      <c r="G324" t="str">
        <f>"201511025108"</f>
        <v>201511025108</v>
      </c>
      <c r="H324">
        <v>704</v>
      </c>
      <c r="I324">
        <v>0</v>
      </c>
      <c r="J324">
        <v>0</v>
      </c>
      <c r="K324">
        <v>0</v>
      </c>
      <c r="L324">
        <v>200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Z324">
        <v>2</v>
      </c>
      <c r="AA324">
        <v>934</v>
      </c>
    </row>
    <row r="325" spans="1:27" x14ac:dyDescent="0.25">
      <c r="H325" t="s">
        <v>58</v>
      </c>
    </row>
    <row r="326" spans="1:27" x14ac:dyDescent="0.25">
      <c r="A326">
        <v>160</v>
      </c>
      <c r="B326">
        <v>976</v>
      </c>
      <c r="C326" t="s">
        <v>689</v>
      </c>
      <c r="D326" t="s">
        <v>47</v>
      </c>
      <c r="E326" t="s">
        <v>690</v>
      </c>
      <c r="F326" t="s">
        <v>691</v>
      </c>
      <c r="G326" t="str">
        <f>"201410001915"</f>
        <v>201410001915</v>
      </c>
      <c r="H326" t="s">
        <v>692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30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40</v>
      </c>
      <c r="W326">
        <v>280</v>
      </c>
      <c r="X326">
        <v>0</v>
      </c>
      <c r="Z326">
        <v>0</v>
      </c>
      <c r="AA326" t="s">
        <v>693</v>
      </c>
    </row>
    <row r="327" spans="1:27" x14ac:dyDescent="0.25">
      <c r="H327" t="s">
        <v>81</v>
      </c>
    </row>
    <row r="328" spans="1:27" x14ac:dyDescent="0.25">
      <c r="A328">
        <v>161</v>
      </c>
      <c r="B328">
        <v>2769</v>
      </c>
      <c r="C328" t="s">
        <v>694</v>
      </c>
      <c r="D328" t="s">
        <v>41</v>
      </c>
      <c r="E328" t="s">
        <v>192</v>
      </c>
      <c r="F328" t="s">
        <v>695</v>
      </c>
      <c r="G328" t="str">
        <f>"00193684"</f>
        <v>00193684</v>
      </c>
      <c r="H328" t="s">
        <v>696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7</v>
      </c>
      <c r="W328">
        <v>49</v>
      </c>
      <c r="X328">
        <v>0</v>
      </c>
      <c r="Z328">
        <v>0</v>
      </c>
      <c r="AA328" t="s">
        <v>697</v>
      </c>
    </row>
    <row r="329" spans="1:27" x14ac:dyDescent="0.25">
      <c r="H329" t="s">
        <v>87</v>
      </c>
    </row>
    <row r="330" spans="1:27" x14ac:dyDescent="0.25">
      <c r="A330">
        <v>162</v>
      </c>
      <c r="B330">
        <v>358</v>
      </c>
      <c r="C330" t="s">
        <v>698</v>
      </c>
      <c r="D330" t="s">
        <v>30</v>
      </c>
      <c r="E330" t="s">
        <v>54</v>
      </c>
      <c r="F330" t="s">
        <v>699</v>
      </c>
      <c r="G330" t="str">
        <f>"00196602"</f>
        <v>00196602</v>
      </c>
      <c r="H330" t="s">
        <v>700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5</v>
      </c>
      <c r="W330">
        <v>35</v>
      </c>
      <c r="X330">
        <v>0</v>
      </c>
      <c r="Z330">
        <v>0</v>
      </c>
      <c r="AA330" t="s">
        <v>701</v>
      </c>
    </row>
    <row r="331" spans="1:27" x14ac:dyDescent="0.25">
      <c r="H331" t="s">
        <v>23</v>
      </c>
    </row>
    <row r="332" spans="1:27" x14ac:dyDescent="0.25">
      <c r="A332">
        <v>163</v>
      </c>
      <c r="B332">
        <v>3268</v>
      </c>
      <c r="C332" t="s">
        <v>702</v>
      </c>
      <c r="D332" t="s">
        <v>703</v>
      </c>
      <c r="E332" t="s">
        <v>77</v>
      </c>
      <c r="F332" t="s">
        <v>704</v>
      </c>
      <c r="G332" t="str">
        <f>"00209490"</f>
        <v>00209490</v>
      </c>
      <c r="H332" t="s">
        <v>705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70</v>
      </c>
      <c r="O332">
        <v>0</v>
      </c>
      <c r="P332">
        <v>0</v>
      </c>
      <c r="Q332">
        <v>0</v>
      </c>
      <c r="R332">
        <v>30</v>
      </c>
      <c r="S332">
        <v>0</v>
      </c>
      <c r="T332">
        <v>0</v>
      </c>
      <c r="U332">
        <v>0</v>
      </c>
      <c r="V332">
        <v>5</v>
      </c>
      <c r="W332">
        <v>35</v>
      </c>
      <c r="X332">
        <v>0</v>
      </c>
      <c r="Z332">
        <v>0</v>
      </c>
      <c r="AA332" t="s">
        <v>706</v>
      </c>
    </row>
    <row r="333" spans="1:27" x14ac:dyDescent="0.25">
      <c r="H333" t="s">
        <v>87</v>
      </c>
    </row>
    <row r="334" spans="1:27" x14ac:dyDescent="0.25">
      <c r="A334">
        <v>164</v>
      </c>
      <c r="B334">
        <v>2162</v>
      </c>
      <c r="C334" t="s">
        <v>707</v>
      </c>
      <c r="D334" t="s">
        <v>498</v>
      </c>
      <c r="E334" t="s">
        <v>25</v>
      </c>
      <c r="F334" t="s">
        <v>708</v>
      </c>
      <c r="G334" t="str">
        <f>"201102000023"</f>
        <v>201102000023</v>
      </c>
      <c r="H334">
        <v>781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70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10</v>
      </c>
      <c r="W334">
        <v>70</v>
      </c>
      <c r="X334">
        <v>0</v>
      </c>
      <c r="Z334">
        <v>0</v>
      </c>
      <c r="AA334">
        <v>921</v>
      </c>
    </row>
    <row r="335" spans="1:27" x14ac:dyDescent="0.25">
      <c r="H335">
        <v>104</v>
      </c>
    </row>
    <row r="336" spans="1:27" x14ac:dyDescent="0.25">
      <c r="A336">
        <v>165</v>
      </c>
      <c r="B336">
        <v>5466</v>
      </c>
      <c r="C336" t="s">
        <v>709</v>
      </c>
      <c r="D336" t="s">
        <v>354</v>
      </c>
      <c r="E336" t="s">
        <v>135</v>
      </c>
      <c r="F336" t="s">
        <v>710</v>
      </c>
      <c r="G336" t="str">
        <f>"200801010753"</f>
        <v>200801010753</v>
      </c>
      <c r="H336" t="s">
        <v>200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50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29</v>
      </c>
      <c r="W336">
        <v>203</v>
      </c>
      <c r="X336">
        <v>0</v>
      </c>
      <c r="Z336">
        <v>0</v>
      </c>
      <c r="AA336" t="s">
        <v>711</v>
      </c>
    </row>
    <row r="337" spans="1:27" x14ac:dyDescent="0.25">
      <c r="H337" t="s">
        <v>19</v>
      </c>
    </row>
    <row r="338" spans="1:27" x14ac:dyDescent="0.25">
      <c r="A338">
        <v>166</v>
      </c>
      <c r="B338">
        <v>574</v>
      </c>
      <c r="C338" t="s">
        <v>712</v>
      </c>
      <c r="D338" t="s">
        <v>192</v>
      </c>
      <c r="E338" t="s">
        <v>26</v>
      </c>
      <c r="F338" t="s">
        <v>713</v>
      </c>
      <c r="G338" t="str">
        <f>"201512004739"</f>
        <v>201512004739</v>
      </c>
      <c r="H338" t="s">
        <v>714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50</v>
      </c>
      <c r="O338">
        <v>30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20</v>
      </c>
      <c r="W338">
        <v>140</v>
      </c>
      <c r="X338">
        <v>0</v>
      </c>
      <c r="Z338">
        <v>2</v>
      </c>
      <c r="AA338" t="s">
        <v>715</v>
      </c>
    </row>
    <row r="339" spans="1:27" x14ac:dyDescent="0.25">
      <c r="H339">
        <v>106</v>
      </c>
    </row>
    <row r="340" spans="1:27" x14ac:dyDescent="0.25">
      <c r="A340">
        <v>167</v>
      </c>
      <c r="B340">
        <v>2053</v>
      </c>
      <c r="C340" t="s">
        <v>716</v>
      </c>
      <c r="D340" t="s">
        <v>558</v>
      </c>
      <c r="E340" t="s">
        <v>404</v>
      </c>
      <c r="F340" t="s">
        <v>717</v>
      </c>
      <c r="G340" t="str">
        <f>"00045431"</f>
        <v>00045431</v>
      </c>
      <c r="H340" t="s">
        <v>280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70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Z340">
        <v>3</v>
      </c>
      <c r="AA340" t="s">
        <v>718</v>
      </c>
    </row>
    <row r="341" spans="1:27" x14ac:dyDescent="0.25">
      <c r="H341" t="s">
        <v>19</v>
      </c>
    </row>
    <row r="342" spans="1:27" x14ac:dyDescent="0.25">
      <c r="A342">
        <v>168</v>
      </c>
      <c r="B342">
        <v>5710</v>
      </c>
      <c r="C342" t="s">
        <v>719</v>
      </c>
      <c r="D342" t="s">
        <v>379</v>
      </c>
      <c r="E342" t="s">
        <v>26</v>
      </c>
      <c r="F342" t="s">
        <v>720</v>
      </c>
      <c r="G342" t="str">
        <f>"201406012536"</f>
        <v>201406012536</v>
      </c>
      <c r="H342" t="s">
        <v>721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30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29</v>
      </c>
      <c r="W342">
        <v>203</v>
      </c>
      <c r="X342">
        <v>0</v>
      </c>
      <c r="Z342">
        <v>0</v>
      </c>
      <c r="AA342" t="s">
        <v>722</v>
      </c>
    </row>
    <row r="343" spans="1:27" x14ac:dyDescent="0.25">
      <c r="H343" t="s">
        <v>58</v>
      </c>
    </row>
    <row r="344" spans="1:27" x14ac:dyDescent="0.25">
      <c r="A344">
        <v>169</v>
      </c>
      <c r="B344">
        <v>1640</v>
      </c>
      <c r="C344" t="s">
        <v>723</v>
      </c>
      <c r="D344" t="s">
        <v>114</v>
      </c>
      <c r="E344" t="s">
        <v>157</v>
      </c>
      <c r="F344" t="s">
        <v>724</v>
      </c>
      <c r="G344" t="str">
        <f>"00170036"</f>
        <v>00170036</v>
      </c>
      <c r="H344" t="s">
        <v>725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50</v>
      </c>
      <c r="O344">
        <v>0</v>
      </c>
      <c r="P344">
        <v>50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Z344">
        <v>0</v>
      </c>
      <c r="AA344" t="s">
        <v>726</v>
      </c>
    </row>
    <row r="345" spans="1:27" x14ac:dyDescent="0.25">
      <c r="H345" t="s">
        <v>23</v>
      </c>
    </row>
    <row r="346" spans="1:27" x14ac:dyDescent="0.25">
      <c r="A346">
        <v>170</v>
      </c>
      <c r="B346">
        <v>3272</v>
      </c>
      <c r="C346" t="s">
        <v>727</v>
      </c>
      <c r="D346" t="s">
        <v>240</v>
      </c>
      <c r="E346" t="s">
        <v>26</v>
      </c>
      <c r="F346" t="s">
        <v>728</v>
      </c>
      <c r="G346" t="str">
        <f>"00012229"</f>
        <v>00012229</v>
      </c>
      <c r="H346" t="s">
        <v>65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70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5</v>
      </c>
      <c r="W346">
        <v>35</v>
      </c>
      <c r="X346">
        <v>0</v>
      </c>
      <c r="Z346">
        <v>0</v>
      </c>
      <c r="AA346" t="s">
        <v>729</v>
      </c>
    </row>
    <row r="347" spans="1:27" x14ac:dyDescent="0.25">
      <c r="H347" t="s">
        <v>58</v>
      </c>
    </row>
    <row r="348" spans="1:27" x14ac:dyDescent="0.25">
      <c r="A348">
        <v>171</v>
      </c>
      <c r="B348">
        <v>2915</v>
      </c>
      <c r="C348" t="s">
        <v>730</v>
      </c>
      <c r="D348" t="s">
        <v>731</v>
      </c>
      <c r="E348" t="s">
        <v>77</v>
      </c>
      <c r="F348" t="s">
        <v>732</v>
      </c>
      <c r="G348" t="str">
        <f>"00197619"</f>
        <v>00197619</v>
      </c>
      <c r="H348" t="s">
        <v>733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70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3</v>
      </c>
      <c r="W348">
        <v>21</v>
      </c>
      <c r="X348">
        <v>0</v>
      </c>
      <c r="Z348">
        <v>0</v>
      </c>
      <c r="AA348" t="s">
        <v>734</v>
      </c>
    </row>
    <row r="349" spans="1:27" x14ac:dyDescent="0.25">
      <c r="H349">
        <v>104</v>
      </c>
    </row>
    <row r="350" spans="1:27" x14ac:dyDescent="0.25">
      <c r="A350">
        <v>172</v>
      </c>
      <c r="B350">
        <v>5124</v>
      </c>
      <c r="C350" t="s">
        <v>735</v>
      </c>
      <c r="D350" t="s">
        <v>736</v>
      </c>
      <c r="E350" t="s">
        <v>119</v>
      </c>
      <c r="F350" t="s">
        <v>737</v>
      </c>
      <c r="G350" t="str">
        <f>"00194231"</f>
        <v>00194231</v>
      </c>
      <c r="H350" t="s">
        <v>219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70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9</v>
      </c>
      <c r="W350">
        <v>63</v>
      </c>
      <c r="X350">
        <v>0</v>
      </c>
      <c r="Z350">
        <v>0</v>
      </c>
      <c r="AA350" t="s">
        <v>738</v>
      </c>
    </row>
    <row r="351" spans="1:27" x14ac:dyDescent="0.25">
      <c r="H351" t="s">
        <v>87</v>
      </c>
    </row>
    <row r="352" spans="1:27" x14ac:dyDescent="0.25">
      <c r="A352">
        <v>173</v>
      </c>
      <c r="B352">
        <v>3158</v>
      </c>
      <c r="C352" t="s">
        <v>739</v>
      </c>
      <c r="D352" t="s">
        <v>247</v>
      </c>
      <c r="E352" t="s">
        <v>119</v>
      </c>
      <c r="F352" t="s">
        <v>740</v>
      </c>
      <c r="G352" t="str">
        <f>"201406003165"</f>
        <v>201406003165</v>
      </c>
      <c r="H352" t="s">
        <v>121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70</v>
      </c>
      <c r="O352">
        <v>50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13</v>
      </c>
      <c r="W352">
        <v>91</v>
      </c>
      <c r="X352">
        <v>0</v>
      </c>
      <c r="Z352">
        <v>0</v>
      </c>
      <c r="AA352" t="s">
        <v>741</v>
      </c>
    </row>
    <row r="353" spans="1:27" x14ac:dyDescent="0.25">
      <c r="H353" t="s">
        <v>87</v>
      </c>
    </row>
    <row r="354" spans="1:27" x14ac:dyDescent="0.25">
      <c r="A354">
        <v>174</v>
      </c>
      <c r="B354">
        <v>1322</v>
      </c>
      <c r="C354" t="s">
        <v>25</v>
      </c>
      <c r="D354" t="s">
        <v>742</v>
      </c>
      <c r="E354" t="s">
        <v>15</v>
      </c>
      <c r="F354" t="s">
        <v>743</v>
      </c>
      <c r="G354" t="str">
        <f>"00141037"</f>
        <v>00141037</v>
      </c>
      <c r="H354" t="s">
        <v>519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30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2</v>
      </c>
      <c r="W354">
        <v>14</v>
      </c>
      <c r="X354">
        <v>0</v>
      </c>
      <c r="Z354">
        <v>0</v>
      </c>
      <c r="AA354" t="s">
        <v>744</v>
      </c>
    </row>
    <row r="355" spans="1:27" x14ac:dyDescent="0.25">
      <c r="H355">
        <v>104</v>
      </c>
    </row>
    <row r="356" spans="1:27" x14ac:dyDescent="0.25">
      <c r="A356">
        <v>175</v>
      </c>
      <c r="B356">
        <v>3003</v>
      </c>
      <c r="C356" t="s">
        <v>745</v>
      </c>
      <c r="D356" t="s">
        <v>176</v>
      </c>
      <c r="E356" t="s">
        <v>36</v>
      </c>
      <c r="F356" t="s">
        <v>746</v>
      </c>
      <c r="G356" t="str">
        <f>"201410007847"</f>
        <v>201410007847</v>
      </c>
      <c r="H356" t="s">
        <v>292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70</v>
      </c>
      <c r="O356">
        <v>0</v>
      </c>
      <c r="P356">
        <v>0</v>
      </c>
      <c r="Q356">
        <v>30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Z356">
        <v>0</v>
      </c>
      <c r="AA356" t="s">
        <v>747</v>
      </c>
    </row>
    <row r="357" spans="1:27" x14ac:dyDescent="0.25">
      <c r="H357">
        <v>104</v>
      </c>
    </row>
    <row r="358" spans="1:27" x14ac:dyDescent="0.25">
      <c r="A358">
        <v>176</v>
      </c>
      <c r="B358">
        <v>4843</v>
      </c>
      <c r="C358" t="s">
        <v>748</v>
      </c>
      <c r="D358" t="s">
        <v>26</v>
      </c>
      <c r="E358" t="s">
        <v>25</v>
      </c>
      <c r="F358" t="s">
        <v>749</v>
      </c>
      <c r="G358" t="str">
        <f>"00197375"</f>
        <v>00197375</v>
      </c>
      <c r="H358" t="s">
        <v>249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70</v>
      </c>
      <c r="O358">
        <v>0</v>
      </c>
      <c r="P358">
        <v>30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Z358">
        <v>0</v>
      </c>
      <c r="AA358" t="s">
        <v>750</v>
      </c>
    </row>
    <row r="359" spans="1:27" x14ac:dyDescent="0.25">
      <c r="H359" t="s">
        <v>58</v>
      </c>
    </row>
    <row r="360" spans="1:27" x14ac:dyDescent="0.25">
      <c r="A360">
        <v>177</v>
      </c>
      <c r="B360">
        <v>5825</v>
      </c>
      <c r="C360" t="s">
        <v>751</v>
      </c>
      <c r="D360" t="s">
        <v>109</v>
      </c>
      <c r="E360" t="s">
        <v>30</v>
      </c>
      <c r="F360" t="s">
        <v>752</v>
      </c>
      <c r="G360" t="str">
        <f>"00199515"</f>
        <v>00199515</v>
      </c>
      <c r="H360" t="s">
        <v>126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70</v>
      </c>
      <c r="O360">
        <v>30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Z360">
        <v>0</v>
      </c>
      <c r="AA360" t="s">
        <v>753</v>
      </c>
    </row>
    <row r="361" spans="1:27" x14ac:dyDescent="0.25">
      <c r="H361" t="s">
        <v>58</v>
      </c>
    </row>
    <row r="362" spans="1:27" x14ac:dyDescent="0.25">
      <c r="A362">
        <v>178</v>
      </c>
      <c r="B362">
        <v>2379</v>
      </c>
      <c r="C362" t="s">
        <v>754</v>
      </c>
      <c r="D362" t="s">
        <v>119</v>
      </c>
      <c r="E362" t="s">
        <v>30</v>
      </c>
      <c r="F362" t="s">
        <v>755</v>
      </c>
      <c r="G362" t="str">
        <f>"00209292"</f>
        <v>00209292</v>
      </c>
      <c r="H362" t="s">
        <v>219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70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7</v>
      </c>
      <c r="W362">
        <v>49</v>
      </c>
      <c r="X362">
        <v>0</v>
      </c>
      <c r="Z362">
        <v>0</v>
      </c>
      <c r="AA362" t="s">
        <v>756</v>
      </c>
    </row>
    <row r="363" spans="1:27" x14ac:dyDescent="0.25">
      <c r="H363" t="s">
        <v>87</v>
      </c>
    </row>
    <row r="364" spans="1:27" x14ac:dyDescent="0.25">
      <c r="A364">
        <v>179</v>
      </c>
      <c r="B364">
        <v>6041</v>
      </c>
      <c r="C364" t="s">
        <v>757</v>
      </c>
      <c r="D364" t="s">
        <v>758</v>
      </c>
      <c r="E364" t="s">
        <v>375</v>
      </c>
      <c r="F364" t="s">
        <v>759</v>
      </c>
      <c r="G364" t="str">
        <f>"00150334"</f>
        <v>00150334</v>
      </c>
      <c r="H364" t="s">
        <v>233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30</v>
      </c>
      <c r="P364">
        <v>0</v>
      </c>
      <c r="Q364">
        <v>0</v>
      </c>
      <c r="R364">
        <v>30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Z364">
        <v>0</v>
      </c>
      <c r="AA364" t="s">
        <v>760</v>
      </c>
    </row>
    <row r="365" spans="1:27" x14ac:dyDescent="0.25">
      <c r="H365" t="s">
        <v>58</v>
      </c>
    </row>
    <row r="366" spans="1:27" x14ac:dyDescent="0.25">
      <c r="A366">
        <v>180</v>
      </c>
      <c r="B366">
        <v>16</v>
      </c>
      <c r="C366" t="s">
        <v>761</v>
      </c>
      <c r="D366" t="s">
        <v>94</v>
      </c>
      <c r="E366" t="s">
        <v>30</v>
      </c>
      <c r="F366" t="s">
        <v>762</v>
      </c>
      <c r="G366" t="str">
        <f>"201506002814"</f>
        <v>201506002814</v>
      </c>
      <c r="H366" t="s">
        <v>763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50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Z366">
        <v>0</v>
      </c>
      <c r="AA366" t="s">
        <v>764</v>
      </c>
    </row>
    <row r="367" spans="1:27" x14ac:dyDescent="0.25">
      <c r="H367" t="s">
        <v>23</v>
      </c>
    </row>
    <row r="368" spans="1:27" x14ac:dyDescent="0.25">
      <c r="A368">
        <v>181</v>
      </c>
      <c r="B368">
        <v>4659</v>
      </c>
      <c r="C368" t="s">
        <v>765</v>
      </c>
      <c r="D368" t="s">
        <v>571</v>
      </c>
      <c r="E368" t="s">
        <v>192</v>
      </c>
      <c r="F368" t="s">
        <v>766</v>
      </c>
      <c r="G368" t="str">
        <f>"00087085"</f>
        <v>00087085</v>
      </c>
      <c r="H368">
        <v>770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70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4</v>
      </c>
      <c r="W368">
        <v>28</v>
      </c>
      <c r="X368">
        <v>0</v>
      </c>
      <c r="Z368">
        <v>0</v>
      </c>
      <c r="AA368">
        <v>868</v>
      </c>
    </row>
    <row r="369" spans="1:27" x14ac:dyDescent="0.25">
      <c r="H369" t="s">
        <v>34</v>
      </c>
    </row>
    <row r="370" spans="1:27" x14ac:dyDescent="0.25">
      <c r="A370">
        <v>182</v>
      </c>
      <c r="B370">
        <v>1569</v>
      </c>
      <c r="C370" t="s">
        <v>767</v>
      </c>
      <c r="D370" t="s">
        <v>47</v>
      </c>
      <c r="E370" t="s">
        <v>15</v>
      </c>
      <c r="F370" t="s">
        <v>768</v>
      </c>
      <c r="G370" t="str">
        <f>"00209539"</f>
        <v>00209539</v>
      </c>
      <c r="H370" t="s">
        <v>310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70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13</v>
      </c>
      <c r="W370">
        <v>91</v>
      </c>
      <c r="X370">
        <v>0</v>
      </c>
      <c r="Z370">
        <v>1</v>
      </c>
      <c r="AA370" t="s">
        <v>769</v>
      </c>
    </row>
    <row r="371" spans="1:27" x14ac:dyDescent="0.25">
      <c r="H371" t="s">
        <v>81</v>
      </c>
    </row>
    <row r="372" spans="1:27" x14ac:dyDescent="0.25">
      <c r="A372">
        <v>183</v>
      </c>
      <c r="B372">
        <v>1579</v>
      </c>
      <c r="C372" t="s">
        <v>770</v>
      </c>
      <c r="D372" t="s">
        <v>231</v>
      </c>
      <c r="E372" t="s">
        <v>36</v>
      </c>
      <c r="F372" t="s">
        <v>771</v>
      </c>
      <c r="G372" t="str">
        <f>"201410009613"</f>
        <v>201410009613</v>
      </c>
      <c r="H372" t="s">
        <v>772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70</v>
      </c>
      <c r="O372">
        <v>30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5</v>
      </c>
      <c r="W372">
        <v>35</v>
      </c>
      <c r="X372">
        <v>0</v>
      </c>
      <c r="Z372">
        <v>1</v>
      </c>
      <c r="AA372" t="s">
        <v>773</v>
      </c>
    </row>
    <row r="373" spans="1:27" x14ac:dyDescent="0.25">
      <c r="H373" t="s">
        <v>229</v>
      </c>
    </row>
    <row r="374" spans="1:27" x14ac:dyDescent="0.25">
      <c r="A374">
        <v>184</v>
      </c>
      <c r="B374">
        <v>1443</v>
      </c>
      <c r="C374" t="s">
        <v>774</v>
      </c>
      <c r="D374" t="s">
        <v>41</v>
      </c>
      <c r="E374" t="s">
        <v>152</v>
      </c>
      <c r="F374" t="s">
        <v>775</v>
      </c>
      <c r="G374" t="str">
        <f>"201405002317"</f>
        <v>201405002317</v>
      </c>
      <c r="H374" t="s">
        <v>776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26</v>
      </c>
      <c r="W374">
        <v>182</v>
      </c>
      <c r="X374">
        <v>0</v>
      </c>
      <c r="Z374">
        <v>0</v>
      </c>
      <c r="AA374" t="s">
        <v>777</v>
      </c>
    </row>
    <row r="375" spans="1:27" x14ac:dyDescent="0.25">
      <c r="H375">
        <v>104</v>
      </c>
    </row>
    <row r="376" spans="1:27" x14ac:dyDescent="0.25">
      <c r="A376">
        <v>185</v>
      </c>
      <c r="B376">
        <v>5821</v>
      </c>
      <c r="C376" t="s">
        <v>778</v>
      </c>
      <c r="D376" t="s">
        <v>779</v>
      </c>
      <c r="E376" t="s">
        <v>15</v>
      </c>
      <c r="F376">
        <v>833464</v>
      </c>
      <c r="G376" t="str">
        <f>"00162326"</f>
        <v>00162326</v>
      </c>
      <c r="H376" t="s">
        <v>780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70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13</v>
      </c>
      <c r="W376">
        <v>91</v>
      </c>
      <c r="X376">
        <v>0</v>
      </c>
      <c r="Z376">
        <v>1</v>
      </c>
      <c r="AA376" t="s">
        <v>781</v>
      </c>
    </row>
    <row r="377" spans="1:27" x14ac:dyDescent="0.25">
      <c r="H377" t="s">
        <v>58</v>
      </c>
    </row>
    <row r="378" spans="1:27" x14ac:dyDescent="0.25">
      <c r="A378">
        <v>186</v>
      </c>
      <c r="B378">
        <v>3760</v>
      </c>
      <c r="C378" t="s">
        <v>782</v>
      </c>
      <c r="D378" t="s">
        <v>114</v>
      </c>
      <c r="E378" t="s">
        <v>77</v>
      </c>
      <c r="F378" t="s">
        <v>783</v>
      </c>
      <c r="G378" t="str">
        <f>"201409004774"</f>
        <v>201409004774</v>
      </c>
      <c r="H378" t="s">
        <v>784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20</v>
      </c>
      <c r="W378">
        <v>140</v>
      </c>
      <c r="X378">
        <v>0</v>
      </c>
      <c r="Z378">
        <v>2</v>
      </c>
      <c r="AA378" t="s">
        <v>785</v>
      </c>
    </row>
    <row r="379" spans="1:27" x14ac:dyDescent="0.25">
      <c r="H379" t="s">
        <v>81</v>
      </c>
    </row>
    <row r="380" spans="1:27" x14ac:dyDescent="0.25">
      <c r="A380">
        <v>187</v>
      </c>
      <c r="B380">
        <v>457</v>
      </c>
      <c r="C380" t="s">
        <v>786</v>
      </c>
      <c r="D380" t="s">
        <v>54</v>
      </c>
      <c r="E380" t="s">
        <v>787</v>
      </c>
      <c r="F380" t="s">
        <v>788</v>
      </c>
      <c r="G380" t="str">
        <f>"201511005343"</f>
        <v>201511005343</v>
      </c>
      <c r="H380" t="s">
        <v>789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2</v>
      </c>
      <c r="W380">
        <v>14</v>
      </c>
      <c r="X380">
        <v>0</v>
      </c>
      <c r="Z380">
        <v>2</v>
      </c>
      <c r="AA380" t="s">
        <v>790</v>
      </c>
    </row>
    <row r="381" spans="1:27" x14ac:dyDescent="0.25">
      <c r="H381" t="s">
        <v>87</v>
      </c>
    </row>
    <row r="382" spans="1:27" x14ac:dyDescent="0.25">
      <c r="A382">
        <v>188</v>
      </c>
      <c r="B382">
        <v>698</v>
      </c>
      <c r="C382" t="s">
        <v>791</v>
      </c>
      <c r="D382" t="s">
        <v>792</v>
      </c>
      <c r="E382" t="s">
        <v>26</v>
      </c>
      <c r="F382" t="s">
        <v>793</v>
      </c>
      <c r="G382" t="str">
        <f>"00162590"</f>
        <v>00162590</v>
      </c>
      <c r="H382" t="s">
        <v>310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50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15</v>
      </c>
      <c r="W382">
        <v>105</v>
      </c>
      <c r="X382">
        <v>0</v>
      </c>
      <c r="Z382">
        <v>0</v>
      </c>
      <c r="AA382" t="s">
        <v>794</v>
      </c>
    </row>
    <row r="383" spans="1:27" x14ac:dyDescent="0.25">
      <c r="H383" t="s">
        <v>81</v>
      </c>
    </row>
    <row r="384" spans="1:27" x14ac:dyDescent="0.25">
      <c r="A384">
        <v>189</v>
      </c>
      <c r="B384">
        <v>5816</v>
      </c>
      <c r="C384" t="s">
        <v>795</v>
      </c>
      <c r="D384" t="s">
        <v>796</v>
      </c>
      <c r="E384" t="s">
        <v>77</v>
      </c>
      <c r="F384" t="s">
        <v>797</v>
      </c>
      <c r="G384" t="str">
        <f>"00208349"</f>
        <v>00208349</v>
      </c>
      <c r="H384" t="s">
        <v>798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70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Z384">
        <v>0</v>
      </c>
      <c r="AA384" t="s">
        <v>799</v>
      </c>
    </row>
    <row r="385" spans="1:27" x14ac:dyDescent="0.25">
      <c r="H385">
        <v>106</v>
      </c>
    </row>
    <row r="386" spans="1:27" x14ac:dyDescent="0.25">
      <c r="A386">
        <v>190</v>
      </c>
      <c r="B386">
        <v>4621</v>
      </c>
      <c r="C386" t="s">
        <v>800</v>
      </c>
      <c r="D386" t="s">
        <v>30</v>
      </c>
      <c r="E386" t="s">
        <v>77</v>
      </c>
      <c r="F386" t="s">
        <v>801</v>
      </c>
      <c r="G386" t="str">
        <f>"201604001149"</f>
        <v>201604001149</v>
      </c>
      <c r="H386" t="s">
        <v>802</v>
      </c>
      <c r="I386">
        <v>0</v>
      </c>
      <c r="J386">
        <v>0</v>
      </c>
      <c r="K386">
        <v>0</v>
      </c>
      <c r="L386">
        <v>0</v>
      </c>
      <c r="M386">
        <v>100</v>
      </c>
      <c r="N386">
        <v>30</v>
      </c>
      <c r="O386">
        <v>30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Z386">
        <v>0</v>
      </c>
      <c r="AA386" t="s">
        <v>803</v>
      </c>
    </row>
    <row r="387" spans="1:27" x14ac:dyDescent="0.25">
      <c r="H387">
        <v>106</v>
      </c>
    </row>
    <row r="388" spans="1:27" x14ac:dyDescent="0.25">
      <c r="A388">
        <v>191</v>
      </c>
      <c r="B388">
        <v>3536</v>
      </c>
      <c r="C388" t="s">
        <v>804</v>
      </c>
      <c r="D388" t="s">
        <v>47</v>
      </c>
      <c r="E388" t="s">
        <v>171</v>
      </c>
      <c r="F388" t="s">
        <v>805</v>
      </c>
      <c r="G388" t="str">
        <f>"00179359"</f>
        <v>00179359</v>
      </c>
      <c r="H388" t="s">
        <v>460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30</v>
      </c>
      <c r="O388">
        <v>0</v>
      </c>
      <c r="P388">
        <v>0</v>
      </c>
      <c r="Q388">
        <v>70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Z388">
        <v>0</v>
      </c>
      <c r="AA388" t="s">
        <v>806</v>
      </c>
    </row>
    <row r="389" spans="1:27" x14ac:dyDescent="0.25">
      <c r="H389" t="s">
        <v>81</v>
      </c>
    </row>
    <row r="390" spans="1:27" x14ac:dyDescent="0.25">
      <c r="A390">
        <v>192</v>
      </c>
      <c r="B390">
        <v>6322</v>
      </c>
      <c r="C390" t="s">
        <v>807</v>
      </c>
      <c r="D390" t="s">
        <v>41</v>
      </c>
      <c r="E390" t="s">
        <v>25</v>
      </c>
      <c r="F390" t="s">
        <v>808</v>
      </c>
      <c r="G390" t="str">
        <f>"00015459"</f>
        <v>00015459</v>
      </c>
      <c r="H390" t="s">
        <v>96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70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Z390">
        <v>0</v>
      </c>
      <c r="AA390" t="s">
        <v>809</v>
      </c>
    </row>
    <row r="391" spans="1:27" x14ac:dyDescent="0.25">
      <c r="H391" t="s">
        <v>19</v>
      </c>
    </row>
    <row r="392" spans="1:27" x14ac:dyDescent="0.25">
      <c r="A392">
        <v>193</v>
      </c>
      <c r="B392">
        <v>3589</v>
      </c>
      <c r="C392" t="s">
        <v>810</v>
      </c>
      <c r="D392" t="s">
        <v>89</v>
      </c>
      <c r="E392" t="s">
        <v>811</v>
      </c>
      <c r="F392" t="s">
        <v>812</v>
      </c>
      <c r="G392" t="str">
        <f>"201304001897"</f>
        <v>201304001897</v>
      </c>
      <c r="H392" t="s">
        <v>813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30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20</v>
      </c>
      <c r="W392">
        <v>140</v>
      </c>
      <c r="X392">
        <v>0</v>
      </c>
      <c r="Z392">
        <v>0</v>
      </c>
      <c r="AA392" t="s">
        <v>814</v>
      </c>
    </row>
    <row r="393" spans="1:27" x14ac:dyDescent="0.25">
      <c r="H393" t="s">
        <v>58</v>
      </c>
    </row>
    <row r="394" spans="1:27" x14ac:dyDescent="0.25">
      <c r="A394">
        <v>194</v>
      </c>
      <c r="B394">
        <v>800</v>
      </c>
      <c r="C394" t="s">
        <v>815</v>
      </c>
      <c r="D394" t="s">
        <v>41</v>
      </c>
      <c r="E394" t="s">
        <v>816</v>
      </c>
      <c r="F394" t="s">
        <v>817</v>
      </c>
      <c r="G394" t="str">
        <f>"200801006455"</f>
        <v>200801006455</v>
      </c>
      <c r="H394" t="s">
        <v>818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50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Z394">
        <v>0</v>
      </c>
      <c r="AA394" t="s">
        <v>819</v>
      </c>
    </row>
    <row r="395" spans="1:27" x14ac:dyDescent="0.25">
      <c r="H395">
        <v>104</v>
      </c>
    </row>
    <row r="396" spans="1:27" x14ac:dyDescent="0.25">
      <c r="A396">
        <v>195</v>
      </c>
      <c r="B396">
        <v>5653</v>
      </c>
      <c r="C396" t="s">
        <v>820</v>
      </c>
      <c r="D396" t="s">
        <v>15</v>
      </c>
      <c r="E396" t="s">
        <v>30</v>
      </c>
      <c r="F396">
        <v>82630</v>
      </c>
      <c r="G396" t="str">
        <f>"00193649"</f>
        <v>00193649</v>
      </c>
      <c r="H396">
        <v>583</v>
      </c>
      <c r="I396">
        <v>150</v>
      </c>
      <c r="J396">
        <v>0</v>
      </c>
      <c r="K396">
        <v>0</v>
      </c>
      <c r="L396">
        <v>0</v>
      </c>
      <c r="M396">
        <v>0</v>
      </c>
      <c r="N396">
        <v>70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Z396">
        <v>0</v>
      </c>
      <c r="AA396">
        <v>803</v>
      </c>
    </row>
    <row r="397" spans="1:27" x14ac:dyDescent="0.25">
      <c r="H397" t="s">
        <v>81</v>
      </c>
    </row>
    <row r="398" spans="1:27" x14ac:dyDescent="0.25">
      <c r="A398">
        <v>196</v>
      </c>
      <c r="B398">
        <v>4918</v>
      </c>
      <c r="C398" t="s">
        <v>821</v>
      </c>
      <c r="D398" t="s">
        <v>14</v>
      </c>
      <c r="E398" t="s">
        <v>192</v>
      </c>
      <c r="F398" t="s">
        <v>822</v>
      </c>
      <c r="G398" t="str">
        <f>"201405000191"</f>
        <v>201405000191</v>
      </c>
      <c r="H398" t="s">
        <v>823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70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Z398">
        <v>0</v>
      </c>
      <c r="AA398" t="s">
        <v>824</v>
      </c>
    </row>
    <row r="399" spans="1:27" x14ac:dyDescent="0.25">
      <c r="H399" t="s">
        <v>87</v>
      </c>
    </row>
    <row r="400" spans="1:27" x14ac:dyDescent="0.25">
      <c r="A400">
        <v>197</v>
      </c>
      <c r="B400">
        <v>3728</v>
      </c>
      <c r="C400" t="s">
        <v>825</v>
      </c>
      <c r="D400" t="s">
        <v>826</v>
      </c>
      <c r="E400" t="s">
        <v>171</v>
      </c>
      <c r="F400" t="s">
        <v>827</v>
      </c>
      <c r="G400" t="str">
        <f>"00161260"</f>
        <v>00161260</v>
      </c>
      <c r="H400" t="s">
        <v>237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50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Z400">
        <v>0</v>
      </c>
      <c r="AA400" t="s">
        <v>828</v>
      </c>
    </row>
    <row r="401" spans="1:27" x14ac:dyDescent="0.25">
      <c r="H401">
        <v>106</v>
      </c>
    </row>
    <row r="402" spans="1:27" x14ac:dyDescent="0.25">
      <c r="A402">
        <v>198</v>
      </c>
      <c r="B402">
        <v>6098</v>
      </c>
      <c r="C402" t="s">
        <v>829</v>
      </c>
      <c r="D402" t="s">
        <v>191</v>
      </c>
      <c r="E402" t="s">
        <v>54</v>
      </c>
      <c r="F402" t="s">
        <v>830</v>
      </c>
      <c r="G402" t="str">
        <f>"201504004262"</f>
        <v>201504004262</v>
      </c>
      <c r="H402" t="s">
        <v>831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50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Z402">
        <v>0</v>
      </c>
      <c r="AA402" t="s">
        <v>832</v>
      </c>
    </row>
    <row r="403" spans="1:27" x14ac:dyDescent="0.25">
      <c r="H403">
        <v>106</v>
      </c>
    </row>
    <row r="404" spans="1:27" x14ac:dyDescent="0.25">
      <c r="A404">
        <v>199</v>
      </c>
      <c r="B404">
        <v>6148</v>
      </c>
      <c r="C404" t="s">
        <v>833</v>
      </c>
      <c r="D404" t="s">
        <v>834</v>
      </c>
      <c r="E404" t="s">
        <v>171</v>
      </c>
      <c r="F404" t="s">
        <v>835</v>
      </c>
      <c r="G404" t="str">
        <f>"201405000596"</f>
        <v>201405000596</v>
      </c>
      <c r="H404" t="s">
        <v>802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70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5</v>
      </c>
      <c r="W404">
        <v>35</v>
      </c>
      <c r="X404">
        <v>0</v>
      </c>
      <c r="Z404">
        <v>0</v>
      </c>
      <c r="AA404" t="s">
        <v>836</v>
      </c>
    </row>
    <row r="405" spans="1:27" x14ac:dyDescent="0.25">
      <c r="H405">
        <v>104</v>
      </c>
    </row>
    <row r="406" spans="1:27" x14ac:dyDescent="0.25">
      <c r="A406">
        <v>200</v>
      </c>
      <c r="B406">
        <v>3196</v>
      </c>
      <c r="C406" t="s">
        <v>837</v>
      </c>
      <c r="D406" t="s">
        <v>481</v>
      </c>
      <c r="E406" t="s">
        <v>26</v>
      </c>
      <c r="F406" t="s">
        <v>838</v>
      </c>
      <c r="G406" t="str">
        <f>"00160503"</f>
        <v>00160503</v>
      </c>
      <c r="H406">
        <v>715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70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Z406">
        <v>0</v>
      </c>
      <c r="AA406">
        <v>785</v>
      </c>
    </row>
    <row r="407" spans="1:27" x14ac:dyDescent="0.25">
      <c r="H407" t="s">
        <v>34</v>
      </c>
    </row>
    <row r="408" spans="1:27" x14ac:dyDescent="0.25">
      <c r="A408">
        <v>201</v>
      </c>
      <c r="B408">
        <v>1377</v>
      </c>
      <c r="C408" t="s">
        <v>839</v>
      </c>
      <c r="D408" t="s">
        <v>41</v>
      </c>
      <c r="E408" t="s">
        <v>26</v>
      </c>
      <c r="F408" t="s">
        <v>840</v>
      </c>
      <c r="G408" t="str">
        <f>"00118399"</f>
        <v>00118399</v>
      </c>
      <c r="H408" t="s">
        <v>841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70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Z408">
        <v>2</v>
      </c>
      <c r="AA408" t="s">
        <v>842</v>
      </c>
    </row>
    <row r="409" spans="1:27" x14ac:dyDescent="0.25">
      <c r="H409">
        <v>104</v>
      </c>
    </row>
    <row r="410" spans="1:27" x14ac:dyDescent="0.25">
      <c r="A410">
        <v>202</v>
      </c>
      <c r="B410">
        <v>886</v>
      </c>
      <c r="C410" t="s">
        <v>843</v>
      </c>
      <c r="D410" t="s">
        <v>481</v>
      </c>
      <c r="E410" t="s">
        <v>25</v>
      </c>
      <c r="F410" t="s">
        <v>844</v>
      </c>
      <c r="G410" t="str">
        <f>"00151587"</f>
        <v>00151587</v>
      </c>
      <c r="H410" t="s">
        <v>845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70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Z410">
        <v>0</v>
      </c>
      <c r="AA410" t="s">
        <v>846</v>
      </c>
    </row>
    <row r="411" spans="1:27" x14ac:dyDescent="0.25">
      <c r="H411" t="s">
        <v>229</v>
      </c>
    </row>
    <row r="412" spans="1:27" x14ac:dyDescent="0.25">
      <c r="A412">
        <v>203</v>
      </c>
      <c r="B412">
        <v>537</v>
      </c>
      <c r="C412" t="s">
        <v>166</v>
      </c>
      <c r="D412" t="s">
        <v>171</v>
      </c>
      <c r="E412" t="s">
        <v>847</v>
      </c>
      <c r="F412" t="s">
        <v>848</v>
      </c>
      <c r="G412" t="str">
        <f>"201304004903"</f>
        <v>201304004903</v>
      </c>
      <c r="H412" t="s">
        <v>611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70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Z412">
        <v>1</v>
      </c>
      <c r="AA412" t="s">
        <v>849</v>
      </c>
    </row>
    <row r="413" spans="1:27" x14ac:dyDescent="0.25">
      <c r="H413">
        <v>104</v>
      </c>
    </row>
    <row r="414" spans="1:27" x14ac:dyDescent="0.25">
      <c r="A414">
        <v>204</v>
      </c>
      <c r="B414">
        <v>3729</v>
      </c>
      <c r="C414" t="s">
        <v>850</v>
      </c>
      <c r="D414" t="s">
        <v>851</v>
      </c>
      <c r="E414" t="s">
        <v>25</v>
      </c>
      <c r="F414" t="s">
        <v>852</v>
      </c>
      <c r="G414" t="str">
        <f>"201409005783"</f>
        <v>201409005783</v>
      </c>
      <c r="H414" t="s">
        <v>853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Z414">
        <v>1</v>
      </c>
      <c r="AA414" t="s">
        <v>854</v>
      </c>
    </row>
    <row r="415" spans="1:27" x14ac:dyDescent="0.25">
      <c r="H415" t="s">
        <v>39</v>
      </c>
    </row>
    <row r="416" spans="1:27" x14ac:dyDescent="0.25">
      <c r="A416">
        <v>205</v>
      </c>
      <c r="B416">
        <v>1459</v>
      </c>
      <c r="C416" t="s">
        <v>855</v>
      </c>
      <c r="D416" t="s">
        <v>856</v>
      </c>
      <c r="E416" t="s">
        <v>135</v>
      </c>
      <c r="F416" t="s">
        <v>857</v>
      </c>
      <c r="G416" t="str">
        <f>"201402005918"</f>
        <v>201402005918</v>
      </c>
      <c r="H416" t="s">
        <v>325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70</v>
      </c>
      <c r="O416">
        <v>30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Z416">
        <v>1</v>
      </c>
      <c r="AA416" t="s">
        <v>858</v>
      </c>
    </row>
    <row r="417" spans="1:27" x14ac:dyDescent="0.25">
      <c r="H417" t="s">
        <v>34</v>
      </c>
    </row>
    <row r="418" spans="1:27" x14ac:dyDescent="0.25">
      <c r="A418">
        <v>206</v>
      </c>
      <c r="B418">
        <v>2473</v>
      </c>
      <c r="C418" t="s">
        <v>859</v>
      </c>
      <c r="D418" t="s">
        <v>860</v>
      </c>
      <c r="E418" t="s">
        <v>119</v>
      </c>
      <c r="F418" t="s">
        <v>861</v>
      </c>
      <c r="G418" t="str">
        <f>"00112090"</f>
        <v>00112090</v>
      </c>
      <c r="H418" t="s">
        <v>862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30</v>
      </c>
      <c r="O418">
        <v>30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Z418">
        <v>1</v>
      </c>
      <c r="AA418" t="s">
        <v>863</v>
      </c>
    </row>
    <row r="419" spans="1:27" x14ac:dyDescent="0.25">
      <c r="H419" t="s">
        <v>87</v>
      </c>
    </row>
    <row r="420" spans="1:27" x14ac:dyDescent="0.25">
      <c r="A420">
        <v>207</v>
      </c>
      <c r="B420">
        <v>4819</v>
      </c>
      <c r="C420" t="s">
        <v>864</v>
      </c>
      <c r="D420" t="s">
        <v>231</v>
      </c>
      <c r="E420" t="s">
        <v>15</v>
      </c>
      <c r="F420" t="s">
        <v>865</v>
      </c>
      <c r="G420" t="str">
        <f>"00120438"</f>
        <v>00120438</v>
      </c>
      <c r="H420" t="s">
        <v>845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50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Z420">
        <v>0</v>
      </c>
      <c r="AA420" t="s">
        <v>866</v>
      </c>
    </row>
    <row r="421" spans="1:27" x14ac:dyDescent="0.25">
      <c r="H421" t="s">
        <v>51</v>
      </c>
    </row>
    <row r="422" spans="1:27" x14ac:dyDescent="0.25">
      <c r="A422">
        <v>208</v>
      </c>
      <c r="B422">
        <v>2368</v>
      </c>
      <c r="C422" t="s">
        <v>867</v>
      </c>
      <c r="D422" t="s">
        <v>41</v>
      </c>
      <c r="E422" t="s">
        <v>192</v>
      </c>
      <c r="F422" t="s">
        <v>868</v>
      </c>
      <c r="G422" t="str">
        <f>"00200574"</f>
        <v>00200574</v>
      </c>
      <c r="H422" t="s">
        <v>111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70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Z422">
        <v>0</v>
      </c>
      <c r="AA422" t="s">
        <v>869</v>
      </c>
    </row>
    <row r="423" spans="1:27" x14ac:dyDescent="0.25">
      <c r="H423" t="s">
        <v>87</v>
      </c>
    </row>
    <row r="424" spans="1:27" x14ac:dyDescent="0.25">
      <c r="A424">
        <v>209</v>
      </c>
      <c r="B424">
        <v>5272</v>
      </c>
      <c r="C424" t="s">
        <v>870</v>
      </c>
      <c r="D424" t="s">
        <v>871</v>
      </c>
      <c r="E424" t="s">
        <v>135</v>
      </c>
      <c r="F424" t="s">
        <v>872</v>
      </c>
      <c r="G424" t="str">
        <f>"00116914"</f>
        <v>00116914</v>
      </c>
      <c r="H424" t="s">
        <v>200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70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Z424">
        <v>1</v>
      </c>
      <c r="AA424" t="s">
        <v>873</v>
      </c>
    </row>
    <row r="425" spans="1:27" x14ac:dyDescent="0.25">
      <c r="H425" t="s">
        <v>23</v>
      </c>
    </row>
    <row r="426" spans="1:27" x14ac:dyDescent="0.25">
      <c r="A426">
        <v>210</v>
      </c>
      <c r="B426">
        <v>2963</v>
      </c>
      <c r="C426" t="s">
        <v>874</v>
      </c>
      <c r="D426" t="s">
        <v>94</v>
      </c>
      <c r="E426" t="s">
        <v>60</v>
      </c>
      <c r="F426" t="s">
        <v>875</v>
      </c>
      <c r="G426" t="str">
        <f>"00200748"</f>
        <v>00200748</v>
      </c>
      <c r="H426" t="s">
        <v>841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30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Z426">
        <v>0</v>
      </c>
      <c r="AA426" t="s">
        <v>876</v>
      </c>
    </row>
    <row r="427" spans="1:27" x14ac:dyDescent="0.25">
      <c r="H427" t="s">
        <v>58</v>
      </c>
    </row>
    <row r="428" spans="1:27" x14ac:dyDescent="0.25">
      <c r="A428">
        <v>211</v>
      </c>
      <c r="B428">
        <v>4351</v>
      </c>
      <c r="C428" t="s">
        <v>489</v>
      </c>
      <c r="D428" t="s">
        <v>877</v>
      </c>
      <c r="E428" t="s">
        <v>421</v>
      </c>
      <c r="F428" t="s">
        <v>878</v>
      </c>
      <c r="G428" t="str">
        <f>"00009219"</f>
        <v>00009219</v>
      </c>
      <c r="H428" t="s">
        <v>879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70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Z428">
        <v>2</v>
      </c>
      <c r="AA428" t="s">
        <v>880</v>
      </c>
    </row>
    <row r="429" spans="1:27" x14ac:dyDescent="0.25">
      <c r="H429">
        <v>104</v>
      </c>
    </row>
    <row r="430" spans="1:27" x14ac:dyDescent="0.25">
      <c r="A430">
        <v>212</v>
      </c>
      <c r="B430">
        <v>2930</v>
      </c>
      <c r="C430" t="s">
        <v>881</v>
      </c>
      <c r="D430" t="s">
        <v>119</v>
      </c>
      <c r="E430" t="s">
        <v>25</v>
      </c>
      <c r="F430" t="s">
        <v>882</v>
      </c>
      <c r="G430" t="str">
        <f>"00196173"</f>
        <v>00196173</v>
      </c>
      <c r="H430">
        <v>660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70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Z430">
        <v>0</v>
      </c>
      <c r="AA430">
        <v>730</v>
      </c>
    </row>
    <row r="431" spans="1:27" x14ac:dyDescent="0.25">
      <c r="H431">
        <v>104</v>
      </c>
    </row>
    <row r="432" spans="1:27" x14ac:dyDescent="0.25">
      <c r="A432">
        <v>213</v>
      </c>
      <c r="B432">
        <v>2119</v>
      </c>
      <c r="C432" t="s">
        <v>883</v>
      </c>
      <c r="D432" t="s">
        <v>884</v>
      </c>
      <c r="E432" t="s">
        <v>54</v>
      </c>
      <c r="F432" t="s">
        <v>885</v>
      </c>
      <c r="G432" t="str">
        <f>"00004880"</f>
        <v>00004880</v>
      </c>
      <c r="H432" t="s">
        <v>845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Z432">
        <v>1</v>
      </c>
      <c r="AA432" t="s">
        <v>886</v>
      </c>
    </row>
    <row r="433" spans="1:27" x14ac:dyDescent="0.25">
      <c r="H433" t="s">
        <v>87</v>
      </c>
    </row>
    <row r="434" spans="1:27" x14ac:dyDescent="0.25">
      <c r="A434">
        <v>214</v>
      </c>
      <c r="B434">
        <v>6144</v>
      </c>
      <c r="C434" t="s">
        <v>887</v>
      </c>
      <c r="D434" t="s">
        <v>816</v>
      </c>
      <c r="E434" t="s">
        <v>888</v>
      </c>
      <c r="F434" t="s">
        <v>889</v>
      </c>
      <c r="G434" t="str">
        <f>"00027402"</f>
        <v>00027402</v>
      </c>
      <c r="H434" t="s">
        <v>845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30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Z434">
        <v>2</v>
      </c>
      <c r="AA434" t="s">
        <v>886</v>
      </c>
    </row>
    <row r="435" spans="1:27" x14ac:dyDescent="0.25">
      <c r="H435" t="s">
        <v>23</v>
      </c>
    </row>
    <row r="436" spans="1:27" x14ac:dyDescent="0.25">
      <c r="A436">
        <v>215</v>
      </c>
      <c r="B436">
        <v>3743</v>
      </c>
      <c r="C436" t="s">
        <v>890</v>
      </c>
      <c r="D436" t="s">
        <v>891</v>
      </c>
      <c r="E436" t="s">
        <v>37</v>
      </c>
      <c r="F436" t="s">
        <v>892</v>
      </c>
      <c r="G436" t="str">
        <f>"00084189"</f>
        <v>00084189</v>
      </c>
      <c r="H436" t="s">
        <v>893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30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Z436">
        <v>1</v>
      </c>
      <c r="AA436" t="s">
        <v>894</v>
      </c>
    </row>
    <row r="437" spans="1:27" x14ac:dyDescent="0.25">
      <c r="H437" t="s">
        <v>34</v>
      </c>
    </row>
    <row r="438" spans="1:27" x14ac:dyDescent="0.25">
      <c r="A438">
        <v>216</v>
      </c>
      <c r="B438">
        <v>1130</v>
      </c>
      <c r="C438" t="s">
        <v>895</v>
      </c>
      <c r="D438" t="s">
        <v>29</v>
      </c>
      <c r="E438" t="s">
        <v>171</v>
      </c>
      <c r="F438" t="s">
        <v>896</v>
      </c>
      <c r="G438" t="str">
        <f>"200712004268"</f>
        <v>200712004268</v>
      </c>
      <c r="H438" t="s">
        <v>897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30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Z438">
        <v>1</v>
      </c>
      <c r="AA438" t="s">
        <v>898</v>
      </c>
    </row>
    <row r="439" spans="1:27" x14ac:dyDescent="0.25">
      <c r="H439" t="s">
        <v>58</v>
      </c>
    </row>
    <row r="440" spans="1:27" x14ac:dyDescent="0.25">
      <c r="A440">
        <v>217</v>
      </c>
      <c r="B440">
        <v>4201</v>
      </c>
      <c r="C440" t="s">
        <v>899</v>
      </c>
      <c r="D440" t="s">
        <v>900</v>
      </c>
      <c r="E440" t="s">
        <v>171</v>
      </c>
      <c r="F440" t="s">
        <v>901</v>
      </c>
      <c r="G440" t="str">
        <f>"00010807"</f>
        <v>00010807</v>
      </c>
      <c r="H440" t="s">
        <v>902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70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Z440">
        <v>0</v>
      </c>
      <c r="AA440" t="s">
        <v>903</v>
      </c>
    </row>
    <row r="441" spans="1:27" x14ac:dyDescent="0.25">
      <c r="H441" t="s">
        <v>58</v>
      </c>
    </row>
    <row r="442" spans="1:27" x14ac:dyDescent="0.25">
      <c r="A442">
        <v>218</v>
      </c>
      <c r="B442">
        <v>1597</v>
      </c>
      <c r="C442" t="s">
        <v>904</v>
      </c>
      <c r="D442" t="s">
        <v>41</v>
      </c>
      <c r="E442" t="s">
        <v>76</v>
      </c>
      <c r="F442" t="s">
        <v>905</v>
      </c>
      <c r="G442" t="str">
        <f>"201506001941"</f>
        <v>201506001941</v>
      </c>
      <c r="H442" t="s">
        <v>906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50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Z442">
        <v>0</v>
      </c>
      <c r="AA442" t="s">
        <v>907</v>
      </c>
    </row>
    <row r="443" spans="1:27" x14ac:dyDescent="0.25">
      <c r="H443" t="s">
        <v>51</v>
      </c>
    </row>
    <row r="444" spans="1:27" x14ac:dyDescent="0.25">
      <c r="A444">
        <v>219</v>
      </c>
      <c r="B444">
        <v>5913</v>
      </c>
      <c r="C444" t="s">
        <v>908</v>
      </c>
      <c r="D444" t="s">
        <v>909</v>
      </c>
      <c r="E444" t="s">
        <v>323</v>
      </c>
      <c r="F444" t="s">
        <v>910</v>
      </c>
      <c r="G444" t="str">
        <f>"00137609"</f>
        <v>00137609</v>
      </c>
      <c r="H444">
        <v>550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30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8</v>
      </c>
      <c r="W444">
        <v>56</v>
      </c>
      <c r="X444">
        <v>0</v>
      </c>
      <c r="Z444">
        <v>0</v>
      </c>
      <c r="AA444">
        <v>636</v>
      </c>
    </row>
    <row r="445" spans="1:27" x14ac:dyDescent="0.25">
      <c r="H445" t="s">
        <v>58</v>
      </c>
    </row>
    <row r="446" spans="1:27" x14ac:dyDescent="0.25">
      <c r="A446">
        <v>220</v>
      </c>
      <c r="B446">
        <v>5318</v>
      </c>
      <c r="C446" t="s">
        <v>911</v>
      </c>
      <c r="D446" t="s">
        <v>912</v>
      </c>
      <c r="E446" t="s">
        <v>30</v>
      </c>
      <c r="F446" t="s">
        <v>913</v>
      </c>
      <c r="G446" t="str">
        <f>"00157571"</f>
        <v>00157571</v>
      </c>
      <c r="H446" t="s">
        <v>603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Z446">
        <v>1</v>
      </c>
      <c r="AA446" t="s">
        <v>603</v>
      </c>
    </row>
    <row r="447" spans="1:27" x14ac:dyDescent="0.25">
      <c r="H447" t="s">
        <v>81</v>
      </c>
    </row>
    <row r="449" spans="1:1" x14ac:dyDescent="0.25">
      <c r="A449" t="s">
        <v>914</v>
      </c>
    </row>
    <row r="450" spans="1:1" x14ac:dyDescent="0.25">
      <c r="A450" t="s">
        <v>915</v>
      </c>
    </row>
    <row r="451" spans="1:1" x14ac:dyDescent="0.25">
      <c r="A451" t="s">
        <v>916</v>
      </c>
    </row>
    <row r="452" spans="1:1" x14ac:dyDescent="0.25">
      <c r="A452" t="s">
        <v>917</v>
      </c>
    </row>
    <row r="453" spans="1:1" x14ac:dyDescent="0.25">
      <c r="A453" t="s">
        <v>918</v>
      </c>
    </row>
    <row r="454" spans="1:1" x14ac:dyDescent="0.25">
      <c r="A454" t="s">
        <v>919</v>
      </c>
    </row>
    <row r="455" spans="1:1" x14ac:dyDescent="0.25">
      <c r="A455" t="s">
        <v>920</v>
      </c>
    </row>
    <row r="456" spans="1:1" x14ac:dyDescent="0.25">
      <c r="A456" t="s">
        <v>921</v>
      </c>
    </row>
    <row r="457" spans="1:1" x14ac:dyDescent="0.25">
      <c r="A457" t="s">
        <v>922</v>
      </c>
    </row>
    <row r="458" spans="1:1" x14ac:dyDescent="0.25">
      <c r="A458" t="s">
        <v>923</v>
      </c>
    </row>
    <row r="459" spans="1:1" x14ac:dyDescent="0.25">
      <c r="A459" t="s">
        <v>924</v>
      </c>
    </row>
    <row r="460" spans="1:1" x14ac:dyDescent="0.25">
      <c r="A460" t="s">
        <v>925</v>
      </c>
    </row>
    <row r="461" spans="1:1" x14ac:dyDescent="0.25">
      <c r="A461" t="s">
        <v>926</v>
      </c>
    </row>
    <row r="462" spans="1:1" x14ac:dyDescent="0.25">
      <c r="A462" t="s">
        <v>927</v>
      </c>
    </row>
    <row r="463" spans="1:1" x14ac:dyDescent="0.25">
      <c r="A463" t="s">
        <v>928</v>
      </c>
    </row>
    <row r="464" spans="1:1" x14ac:dyDescent="0.25">
      <c r="A464" t="s">
        <v>929</v>
      </c>
    </row>
    <row r="465" spans="1:1" x14ac:dyDescent="0.25">
      <c r="A465" t="s">
        <v>930</v>
      </c>
    </row>
    <row r="466" spans="1:1" x14ac:dyDescent="0.25">
      <c r="A466" t="s">
        <v>931</v>
      </c>
    </row>
    <row r="467" spans="1:1" x14ac:dyDescent="0.25">
      <c r="A467" t="s">
        <v>932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2017-12-18T08:45:03Z</dcterms:created>
  <dcterms:modified xsi:type="dcterms:W3CDTF">2017-12-18T08:45:05Z</dcterms:modified>
</cp:coreProperties>
</file>